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tävl-sl-omg1" sheetId="1" r:id="rId1"/>
    <sheet name="tävl-sl-omg2" sheetId="2" r:id="rId2"/>
    <sheet name="tävl-bänk-omg1" sheetId="3" r:id="rId3"/>
    <sheet name="tävl-bänk-omg2" sheetId="4" r:id="rId4"/>
    <sheet name="SL-LAG" sheetId="5" r:id="rId5"/>
    <sheet name="SL-LAG (2)" sheetId="6" r:id="rId6"/>
    <sheet name="SL-LAG (3)" sheetId="7" r:id="rId7"/>
    <sheet name="SL-LAG (4)" sheetId="8" r:id="rId8"/>
    <sheet name="bänk-lag" sheetId="9" r:id="rId9"/>
    <sheet name="bänk-lag (2)" sheetId="10" r:id="rId10"/>
    <sheet name="bänk-lag (3)" sheetId="11" r:id="rId11"/>
    <sheet name="bänk-lag (4)" sheetId="12" r:id="rId12"/>
    <sheet name="ställn. höjd" sheetId="13" r:id="rId13"/>
    <sheet name="LYFTKORT" sheetId="14" r:id="rId14"/>
    <sheet name="Koefficienter" sheetId="15" r:id="rId15"/>
    <sheet name="Blad8" sheetId="16" r:id="rId16"/>
    <sheet name="Blad9" sheetId="17" r:id="rId17"/>
    <sheet name="Blad10" sheetId="18" r:id="rId18"/>
    <sheet name="Blad11" sheetId="19" r:id="rId19"/>
    <sheet name="Blad12" sheetId="20" r:id="rId20"/>
    <sheet name="Blad13" sheetId="21" r:id="rId21"/>
    <sheet name="Blad14" sheetId="22" r:id="rId22"/>
    <sheet name="Blad15" sheetId="23" r:id="rId23"/>
    <sheet name="Blad16" sheetId="24" r:id="rId24"/>
  </sheets>
  <definedNames>
    <definedName name="_xlnm.Print_Area" localSheetId="8">'bänk-lag'!$A:$IV</definedName>
    <definedName name="_xlnm.Print_Area" localSheetId="9">'bänk-lag (2)'!$A:$IV</definedName>
    <definedName name="_xlnm.Print_Area" localSheetId="10">'bänk-lag (3)'!$A:$IV</definedName>
    <definedName name="_xlnm.Print_Area" localSheetId="11">'bänk-lag (4)'!$A:$IV</definedName>
    <definedName name="_xlnm.Print_Area" localSheetId="13">'LYFTKORT'!$A:$IV</definedName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<sst xmlns="http://schemas.openxmlformats.org/spreadsheetml/2006/main" count="626" uniqueCount="138">
  <si>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</si>
  <si>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</si>
  <si>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</si>
  <si>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</si>
  <si>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</si>
  <si>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</si>
  <si>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</si>
  <si>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</si>
  <si>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</si>
  <si>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</si>
  <si>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</si>
  <si>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</si>
  <si>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</si>
  <si>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</si>
  <si>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</si>
  <si>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</si>
  <si>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</si>
  <si>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</si>
  <si>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</si>
  <si>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OBS!! Tävlingsprotokollet sändes till Candemyr, Rosenborgsgatan 26 A, 56131 Huskvarna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</si>
  <si>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</si>
  <si>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</si>
  <si>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</si>
  <si>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</si>
  <si>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</si>
  <si>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</si>
  <si>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</si>
  <si>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 xml:space="preserve">Viktklass:                          kg 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</si>
  <si>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</si>
  <si>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</si>
  <si>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</si>
  <si>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</si>
  <si>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</si>
  <si>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</si>
  <si>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</si>
  <si>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</si>
  <si>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</si>
  <si>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SENIOR</t>
  </si>
  <si>
    <t>SERIEPROTOKOLL</t>
  </si>
  <si>
    <t>ALLA PROTOKOLL SÄNDES:</t>
  </si>
  <si>
    <t>JUNIOR</t>
  </si>
  <si>
    <t>WILLY CANDEMYR</t>
  </si>
  <si>
    <t>VETERAN</t>
  </si>
  <si>
    <t>ROSENBORGSGATAN 26 A</t>
  </si>
  <si>
    <t>UNGDOM</t>
  </si>
  <si>
    <t>561 31 HUSKVARNA</t>
  </si>
  <si>
    <t>DAMER</t>
  </si>
  <si>
    <t>OMGÅNG</t>
  </si>
  <si>
    <t>DATUM</t>
  </si>
  <si>
    <t>DIV</t>
  </si>
  <si>
    <t>Licensnummer</t>
  </si>
  <si>
    <t>KROPPS</t>
  </si>
  <si>
    <t>KOEFF.</t>
  </si>
  <si>
    <t>BÄNK 1</t>
  </si>
  <si>
    <t>BÄNK 2</t>
  </si>
  <si>
    <t>BÄNK3</t>
  </si>
  <si>
    <t>BÄSTA BÄNK</t>
  </si>
  <si>
    <t>TOTALT POÄNG</t>
  </si>
  <si>
    <t>VIKT</t>
  </si>
  <si>
    <t>SUMMA LAGPOÄNG</t>
  </si>
  <si>
    <t>TÄVLINGSLEDARE</t>
  </si>
  <si>
    <t>BOKNR:</t>
  </si>
  <si>
    <t>STYRKELYFT</t>
  </si>
  <si>
    <t>BEN KILO</t>
  </si>
  <si>
    <t>BÄNK KILO</t>
  </si>
  <si>
    <t>MARK KILO</t>
  </si>
  <si>
    <t>Totalt kilo</t>
  </si>
  <si>
    <t>Namn</t>
  </si>
  <si>
    <t>Ställningshöjd</t>
  </si>
  <si>
    <t>NAMN:</t>
  </si>
  <si>
    <t>Wilks Formula for Men</t>
  </si>
  <si>
    <t>BWT</t>
  </si>
  <si>
    <t>Ramdala IF</t>
  </si>
  <si>
    <t>TK Trossö</t>
  </si>
  <si>
    <t>Kalmar AK</t>
  </si>
  <si>
    <t>Erik Hjalmarsson</t>
  </si>
  <si>
    <t>Kalmar Atletklubb</t>
  </si>
  <si>
    <t>Smålandsgatan 21</t>
  </si>
  <si>
    <t>39123 Kalmar</t>
  </si>
  <si>
    <t>xxx</t>
  </si>
  <si>
    <t>2002-03-16</t>
  </si>
  <si>
    <t>fört 2002-03-16</t>
  </si>
  <si>
    <t>2-03-16</t>
  </si>
  <si>
    <t>Kim Ludviksson</t>
  </si>
  <si>
    <t>Jonas Andersson</t>
  </si>
  <si>
    <t>Roger Andersson</t>
  </si>
  <si>
    <t>Mikael Rundquist</t>
  </si>
  <si>
    <t>Jörgen Almquist</t>
  </si>
  <si>
    <t>Håkan Persson</t>
  </si>
  <si>
    <t>Bernt Larsson</t>
  </si>
  <si>
    <t>Feras Abu-Iseifan</t>
  </si>
  <si>
    <t>Conny Andersson</t>
  </si>
  <si>
    <t>Henrik svedlund</t>
  </si>
  <si>
    <t>Johan Swahn</t>
  </si>
  <si>
    <t>Ulf Borsen</t>
  </si>
  <si>
    <t>Kent Åke Jönsson</t>
  </si>
  <si>
    <t>Joakim Engdahl</t>
  </si>
  <si>
    <t>fört den      16  /  3       2002</t>
  </si>
  <si>
    <t>2</t>
  </si>
  <si>
    <t>X</t>
  </si>
  <si>
    <t>KIM LUDVIGSSON</t>
  </si>
  <si>
    <t>*Resultat U-SM</t>
  </si>
  <si>
    <t>ERIK HJALMARSSON</t>
  </si>
  <si>
    <t>CARL ALM</t>
  </si>
  <si>
    <t>GÖRAN JOHANSSON</t>
  </si>
  <si>
    <t>SVEN-ÅKE ALBERTSSON</t>
  </si>
  <si>
    <t>MARKKU KOISTINEN</t>
  </si>
  <si>
    <t>MATTIAS NILSSON</t>
  </si>
  <si>
    <t>* Resultat J-SM</t>
  </si>
  <si>
    <t>FREDRIK ÅKELUND</t>
  </si>
  <si>
    <t>JÖRGEN ALMQVIST</t>
  </si>
  <si>
    <t>FERAS ABU-ISEIFAN</t>
  </si>
  <si>
    <t>CONNY ANDERSSON</t>
  </si>
  <si>
    <t>JOHAN SWAHN</t>
  </si>
  <si>
    <t>TK TROSSÖ</t>
  </si>
  <si>
    <t>Blad: 2</t>
  </si>
  <si>
    <t>Antal blad: 2</t>
  </si>
  <si>
    <t>Allsvenska serien omg 2</t>
  </si>
  <si>
    <t>fört 2001-03-17</t>
  </si>
  <si>
    <t>1-03-16</t>
  </si>
  <si>
    <t>Blad: 1</t>
  </si>
  <si>
    <t>Carl Alm</t>
  </si>
  <si>
    <t>Dan Magnusson</t>
  </si>
  <si>
    <t>Mattias Nilsson</t>
  </si>
  <si>
    <t>Pierre Norrman</t>
  </si>
  <si>
    <t>82.5</t>
  </si>
  <si>
    <t>Fredrik Åkerlund</t>
  </si>
  <si>
    <t>Björn Milesson</t>
  </si>
  <si>
    <t>Teodor Bergström</t>
  </si>
  <si>
    <t>Markku Koistinen</t>
  </si>
  <si>
    <t>Sven Åke Albertsson</t>
  </si>
  <si>
    <t>Torbjörn Eriksson</t>
  </si>
  <si>
    <t>Göran Johansson</t>
  </si>
  <si>
    <t>Ramdala IF / TK Trossö</t>
  </si>
  <si>
    <t>c/o Koistinen, Skepparegatan 32</t>
  </si>
  <si>
    <t>371 35 Kalrskrona</t>
  </si>
  <si>
    <t>fört den      11  /  3       2000</t>
  </si>
  <si>
    <t>Allsvenska serien omg 2.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</si>
</sst>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/>
    </xf>
    <xf numFmtId="164" fontId="4" fillId="0" borderId="7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5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27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13" xfId="0" applyNumberFormat="1" applyFont="1" applyBorder="1" applyAlignment="1" applyProtection="1">
      <alignment horizontal="left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164" fontId="0" fillId="0" borderId="27" xfId="0" applyNumberForma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/>
    </xf>
    <xf numFmtId="49" fontId="0" fillId="0" borderId="27" xfId="0" applyNumberForma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11" fillId="0" borderId="12" xfId="0" applyNumberFormat="1" applyFont="1" applyBorder="1" applyAlignment="1" applyProtection="1">
      <alignment horizontal="center"/>
      <protection/>
    </xf>
    <xf numFmtId="164" fontId="11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164" fontId="6" fillId="0" borderId="1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64" fontId="11" fillId="0" borderId="27" xfId="0" applyNumberFormat="1" applyFont="1" applyBorder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164" fontId="11" fillId="0" borderId="8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/>
      <protection locked="0"/>
    </xf>
    <xf numFmtId="164" fontId="11" fillId="0" borderId="8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64" fontId="4" fillId="0" borderId="34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64" fontId="11" fillId="0" borderId="9" xfId="0" applyNumberFormat="1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75" zoomScaleNormal="75" workbookViewId="0" topLeftCell="A1">
      <selection activeCell="B27" sqref="B27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26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56" t="s">
        <v>1</v>
      </c>
      <c r="U3" s="56"/>
      <c r="V3" s="56"/>
      <c r="W3" s="55" t="s">
        <v>76</v>
      </c>
      <c r="X3" s="9"/>
      <c r="Y3" s="9"/>
      <c r="Z3" s="9"/>
      <c r="AA3" s="9"/>
      <c r="AB3" s="9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 t="s">
        <v>77</v>
      </c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 t="s">
        <v>78</v>
      </c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118</v>
      </c>
      <c r="I6" s="8" t="s">
        <v>119</v>
      </c>
      <c r="J6" s="8"/>
      <c r="K6" s="8"/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27</v>
      </c>
      <c r="B9" s="52"/>
      <c r="C9" s="8"/>
      <c r="E9" s="8" t="s">
        <v>120</v>
      </c>
      <c r="F9" s="61"/>
      <c r="G9" s="8" t="s">
        <v>116</v>
      </c>
      <c r="H9" s="52"/>
      <c r="I9" s="8"/>
      <c r="L9" s="56" t="s">
        <v>5</v>
      </c>
      <c r="M9" s="9"/>
      <c r="N9" s="52" t="s">
        <v>117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28</v>
      </c>
      <c r="I11" s="16"/>
      <c r="J11" s="20"/>
      <c r="K11" s="20" t="s">
        <v>29</v>
      </c>
      <c r="L11" s="14"/>
      <c r="M11" s="15" t="s">
        <v>2</v>
      </c>
      <c r="N11" s="22"/>
      <c r="O11"/>
      <c r="P11" s="20" t="s">
        <v>30</v>
      </c>
      <c r="Q11" s="23" t="s">
        <v>31</v>
      </c>
      <c r="R11" s="14"/>
      <c r="S11" s="15" t="s">
        <v>32</v>
      </c>
      <c r="T11" s="16"/>
      <c r="U11"/>
      <c r="V11" s="20" t="s">
        <v>33</v>
      </c>
      <c r="W11" s="20" t="s">
        <v>34</v>
      </c>
      <c r="X11" s="24" t="s">
        <v>14</v>
      </c>
      <c r="Y11" s="26" t="s">
        <v>35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36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217">
        <v>870514</v>
      </c>
      <c r="B13" s="156">
        <v>67</v>
      </c>
      <c r="C13" s="218">
        <v>67.5</v>
      </c>
      <c r="D13" s="219" t="s">
        <v>121</v>
      </c>
      <c r="E13" s="252" t="s">
        <v>73</v>
      </c>
      <c r="F13" s="225"/>
      <c r="G13" s="71">
        <v>50</v>
      </c>
      <c r="H13" s="44">
        <v>70</v>
      </c>
      <c r="I13" s="44">
        <v>87.5</v>
      </c>
      <c r="J13" s="42">
        <f>MAX(G13,H13,I13)</f>
        <v>87.5</v>
      </c>
      <c r="K13" s="43">
        <f>IF(J13&lt;0,0,J13)</f>
        <v>87.5</v>
      </c>
      <c r="L13" s="44">
        <v>55</v>
      </c>
      <c r="M13" s="44">
        <v>62.5</v>
      </c>
      <c r="N13" s="44">
        <v>67.5</v>
      </c>
      <c r="O13" s="43">
        <f>MAX(L13,M13,N13)</f>
        <v>67.5</v>
      </c>
      <c r="P13" s="43">
        <f>IF(O13&lt;0,0,O13)</f>
        <v>67.5</v>
      </c>
      <c r="Q13" s="43">
        <f>SUM(K13+P13)</f>
        <v>155</v>
      </c>
      <c r="R13" s="44">
        <v>80</v>
      </c>
      <c r="S13" s="44">
        <v>102.5</v>
      </c>
      <c r="T13" s="44">
        <v>120</v>
      </c>
      <c r="U13" s="43">
        <f aca="true" t="shared" si="0" ref="U13:U26">MAX(R13,S13,T13)</f>
        <v>120</v>
      </c>
      <c r="V13" s="43">
        <f aca="true" t="shared" si="1" ref="V13:V26">IF(U13&lt;0,0,U13)</f>
        <v>120</v>
      </c>
      <c r="W13" s="43">
        <f aca="true" t="shared" si="2" ref="W13:W26">SUM(K13+P13+V13)</f>
        <v>275</v>
      </c>
      <c r="X13" s="45">
        <f>IF(B13&lt;&gt;0,VLOOKUP(INT(B13),Wilksmen,(B13-INT(B13))*10+2),0)</f>
        <v>0.7756</v>
      </c>
      <c r="Y13" s="42">
        <f aca="true" t="shared" si="3" ref="Y13:Y26">SUM(W13*X13)</f>
        <v>213.29</v>
      </c>
      <c r="Z13" s="46"/>
      <c r="AA13" s="46"/>
      <c r="AB13" s="46"/>
      <c r="AC13" s="46"/>
    </row>
    <row r="14" spans="1:29" s="39" customFormat="1" ht="18" customHeight="1">
      <c r="A14" s="209">
        <v>830401</v>
      </c>
      <c r="B14" s="180">
        <v>67.2</v>
      </c>
      <c r="C14" s="210">
        <v>67.5</v>
      </c>
      <c r="D14" s="211" t="s">
        <v>122</v>
      </c>
      <c r="E14" s="253" t="s">
        <v>72</v>
      </c>
      <c r="F14" s="72"/>
      <c r="G14" s="71">
        <v>165</v>
      </c>
      <c r="H14" s="44">
        <v>172.5</v>
      </c>
      <c r="I14" s="44">
        <v>180</v>
      </c>
      <c r="J14" s="42">
        <f aca="true" t="shared" si="4" ref="J14:J26">MAX(G14,H14,I14)</f>
        <v>180</v>
      </c>
      <c r="K14" s="43">
        <v>180</v>
      </c>
      <c r="L14" s="44">
        <v>137.5</v>
      </c>
      <c r="M14" s="44">
        <v>-142.5</v>
      </c>
      <c r="N14" s="44">
        <v>142.5</v>
      </c>
      <c r="O14" s="43">
        <f aca="true" t="shared" si="5" ref="O14:O26">MAX(L14,M14,N14)</f>
        <v>142.5</v>
      </c>
      <c r="P14" s="43">
        <f aca="true" t="shared" si="6" ref="P14:P26">IF(O14&lt;0,0,O14)</f>
        <v>142.5</v>
      </c>
      <c r="Q14" s="43">
        <f>SUM(K14+P14)</f>
        <v>322.5</v>
      </c>
      <c r="R14" s="44">
        <v>160</v>
      </c>
      <c r="S14" s="44">
        <v>167.5</v>
      </c>
      <c r="T14" s="44">
        <v>172.5</v>
      </c>
      <c r="U14" s="43">
        <f t="shared" si="0"/>
        <v>172.5</v>
      </c>
      <c r="V14" s="43">
        <f t="shared" si="1"/>
        <v>172.5</v>
      </c>
      <c r="W14" s="43">
        <f t="shared" si="2"/>
        <v>495</v>
      </c>
      <c r="X14" s="45">
        <f aca="true" t="shared" si="7" ref="X14:X26">IF(B14&lt;&gt;0,VLOOKUP(INT(B14),Wilksmen,(B14-INT(B14))*10+2),0)</f>
        <v>0.7738</v>
      </c>
      <c r="Y14" s="42">
        <f t="shared" si="3"/>
        <v>383.031</v>
      </c>
      <c r="Z14" s="44"/>
      <c r="AA14" s="44"/>
      <c r="AB14" s="44"/>
      <c r="AC14" s="44"/>
    </row>
    <row r="15" spans="1:29" s="39" customFormat="1" ht="18" customHeight="1">
      <c r="A15" s="221">
        <v>810728</v>
      </c>
      <c r="B15" s="188">
        <v>67.5</v>
      </c>
      <c r="C15" s="222">
        <v>67.5</v>
      </c>
      <c r="D15" s="223" t="s">
        <v>123</v>
      </c>
      <c r="E15" s="254" t="s">
        <v>73</v>
      </c>
      <c r="F15" s="71"/>
      <c r="G15" s="71">
        <v>175</v>
      </c>
      <c r="H15" s="44">
        <v>-190</v>
      </c>
      <c r="I15" s="44" t="s">
        <v>79</v>
      </c>
      <c r="J15" s="42">
        <f t="shared" si="4"/>
        <v>175</v>
      </c>
      <c r="K15" s="43">
        <f aca="true" t="shared" si="8" ref="K15:K26">IF(J15&lt;0,0,J15)</f>
        <v>175</v>
      </c>
      <c r="L15" s="44">
        <v>100</v>
      </c>
      <c r="M15" s="44">
        <v>-112.5</v>
      </c>
      <c r="N15" s="44">
        <v>-112.5</v>
      </c>
      <c r="O15" s="43">
        <f t="shared" si="5"/>
        <v>100</v>
      </c>
      <c r="P15" s="43">
        <f t="shared" si="6"/>
        <v>100</v>
      </c>
      <c r="Q15" s="43">
        <f>SUM(K15+P15)</f>
        <v>275</v>
      </c>
      <c r="R15" s="44">
        <v>180</v>
      </c>
      <c r="S15" s="44">
        <v>195</v>
      </c>
      <c r="T15" s="44" t="s">
        <v>79</v>
      </c>
      <c r="U15" s="43">
        <f t="shared" si="0"/>
        <v>195</v>
      </c>
      <c r="V15" s="43">
        <f t="shared" si="1"/>
        <v>195</v>
      </c>
      <c r="W15" s="43">
        <f t="shared" si="2"/>
        <v>470</v>
      </c>
      <c r="X15" s="45">
        <f t="shared" si="7"/>
        <v>0.771</v>
      </c>
      <c r="Y15" s="42">
        <f t="shared" si="3"/>
        <v>362.37</v>
      </c>
      <c r="Z15" s="44"/>
      <c r="AA15" s="44"/>
      <c r="AB15" s="44"/>
      <c r="AC15" s="44"/>
    </row>
    <row r="16" spans="1:29" s="39" customFormat="1" ht="18" customHeight="1">
      <c r="A16" s="209"/>
      <c r="B16" s="180"/>
      <c r="C16" s="210"/>
      <c r="D16" s="211"/>
      <c r="E16" s="253"/>
      <c r="F16" s="72"/>
      <c r="G16" s="71"/>
      <c r="H16" s="44"/>
      <c r="I16" s="44"/>
      <c r="J16" s="42">
        <f t="shared" si="4"/>
        <v>0</v>
      </c>
      <c r="K16" s="43">
        <f t="shared" si="8"/>
        <v>0</v>
      </c>
      <c r="L16" s="44"/>
      <c r="M16" s="44"/>
      <c r="N16" s="44"/>
      <c r="O16" s="43">
        <f t="shared" si="5"/>
        <v>0</v>
      </c>
      <c r="P16" s="43">
        <f t="shared" si="6"/>
        <v>0</v>
      </c>
      <c r="Q16" s="43">
        <f aca="true" t="shared" si="9" ref="Q16:Q26">SUM(K16+P16)</f>
        <v>0</v>
      </c>
      <c r="R16" s="44"/>
      <c r="S16" s="44"/>
      <c r="T16" s="44"/>
      <c r="U16" s="43">
        <f t="shared" si="0"/>
        <v>0</v>
      </c>
      <c r="V16" s="43"/>
      <c r="W16" s="43">
        <f t="shared" si="2"/>
        <v>0</v>
      </c>
      <c r="X16" s="45">
        <f t="shared" si="7"/>
        <v>0</v>
      </c>
      <c r="Y16" s="42">
        <f t="shared" si="3"/>
        <v>0</v>
      </c>
      <c r="Z16" s="44"/>
      <c r="AA16" s="44"/>
      <c r="AB16" s="44"/>
      <c r="AC16" s="44"/>
    </row>
    <row r="17" spans="1:29" s="39" customFormat="1" ht="18" customHeight="1">
      <c r="A17" s="221">
        <v>610624</v>
      </c>
      <c r="B17" s="188">
        <v>73.8</v>
      </c>
      <c r="C17" s="222">
        <v>75</v>
      </c>
      <c r="D17" s="223" t="s">
        <v>124</v>
      </c>
      <c r="E17" s="254" t="s">
        <v>74</v>
      </c>
      <c r="F17" s="71"/>
      <c r="G17" s="71">
        <v>160</v>
      </c>
      <c r="H17" s="44">
        <v>170</v>
      </c>
      <c r="I17" s="44">
        <v>180</v>
      </c>
      <c r="J17" s="42">
        <f t="shared" si="4"/>
        <v>180</v>
      </c>
      <c r="K17" s="43">
        <f t="shared" si="8"/>
        <v>180</v>
      </c>
      <c r="L17" s="44">
        <v>110</v>
      </c>
      <c r="M17" s="44">
        <v>120</v>
      </c>
      <c r="N17" s="44">
        <v>127.5</v>
      </c>
      <c r="O17" s="43">
        <f t="shared" si="5"/>
        <v>127.5</v>
      </c>
      <c r="P17" s="43">
        <f t="shared" si="6"/>
        <v>127.5</v>
      </c>
      <c r="Q17" s="43">
        <f t="shared" si="9"/>
        <v>307.5</v>
      </c>
      <c r="R17" s="44">
        <v>180</v>
      </c>
      <c r="S17" s="44">
        <v>190</v>
      </c>
      <c r="T17" s="44">
        <v>200</v>
      </c>
      <c r="U17" s="43">
        <f t="shared" si="0"/>
        <v>200</v>
      </c>
      <c r="V17" s="43">
        <f t="shared" si="1"/>
        <v>200</v>
      </c>
      <c r="W17" s="43">
        <f t="shared" si="2"/>
        <v>507.5</v>
      </c>
      <c r="X17" s="45">
        <f t="shared" si="7"/>
        <v>0.7207</v>
      </c>
      <c r="Y17" s="42">
        <f t="shared" si="3"/>
        <v>365.75525</v>
      </c>
      <c r="Z17" s="44"/>
      <c r="AA17" s="44"/>
      <c r="AB17" s="44"/>
      <c r="AC17" s="44"/>
    </row>
    <row r="18" spans="1:29" s="39" customFormat="1" ht="18" customHeight="1">
      <c r="A18" s="209">
        <v>800304</v>
      </c>
      <c r="B18" s="180">
        <v>75.7</v>
      </c>
      <c r="C18" s="210" t="s">
        <v>125</v>
      </c>
      <c r="D18" s="211" t="s">
        <v>126</v>
      </c>
      <c r="E18" s="253" t="s">
        <v>73</v>
      </c>
      <c r="F18" s="72"/>
      <c r="G18" s="71">
        <v>-100</v>
      </c>
      <c r="H18" s="44">
        <v>100</v>
      </c>
      <c r="I18" s="44" t="s">
        <v>79</v>
      </c>
      <c r="J18" s="42">
        <f t="shared" si="4"/>
        <v>100</v>
      </c>
      <c r="K18" s="43">
        <f t="shared" si="8"/>
        <v>100</v>
      </c>
      <c r="L18" s="44">
        <v>115</v>
      </c>
      <c r="M18" s="44">
        <v>-125</v>
      </c>
      <c r="N18" s="44">
        <v>-125</v>
      </c>
      <c r="O18" s="43">
        <f t="shared" si="5"/>
        <v>115</v>
      </c>
      <c r="P18" s="43">
        <f t="shared" si="6"/>
        <v>115</v>
      </c>
      <c r="Q18" s="43">
        <f t="shared" si="9"/>
        <v>215</v>
      </c>
      <c r="R18" s="44">
        <v>100</v>
      </c>
      <c r="S18" s="44">
        <v>140</v>
      </c>
      <c r="T18" s="44">
        <v>-170</v>
      </c>
      <c r="U18" s="43">
        <f t="shared" si="0"/>
        <v>140</v>
      </c>
      <c r="V18" s="43">
        <f t="shared" si="1"/>
        <v>140</v>
      </c>
      <c r="W18" s="43">
        <f t="shared" si="2"/>
        <v>355</v>
      </c>
      <c r="X18" s="45">
        <f t="shared" si="7"/>
        <v>0.708</v>
      </c>
      <c r="Y18" s="42">
        <f t="shared" si="3"/>
        <v>251.33999999999997</v>
      </c>
      <c r="Z18" s="44"/>
      <c r="AA18" s="44"/>
      <c r="AB18" s="44"/>
      <c r="AC18" s="44"/>
    </row>
    <row r="19" spans="1:29" s="39" customFormat="1" ht="18" customHeight="1">
      <c r="A19" s="221">
        <v>750211</v>
      </c>
      <c r="B19" s="188">
        <v>79.6</v>
      </c>
      <c r="C19" s="222" t="s">
        <v>125</v>
      </c>
      <c r="D19" s="223" t="s">
        <v>127</v>
      </c>
      <c r="E19" s="254" t="s">
        <v>74</v>
      </c>
      <c r="F19" s="71"/>
      <c r="G19" s="71">
        <v>185</v>
      </c>
      <c r="H19" s="44">
        <v>200</v>
      </c>
      <c r="I19" s="44">
        <v>210</v>
      </c>
      <c r="J19" s="42">
        <f t="shared" si="4"/>
        <v>210</v>
      </c>
      <c r="K19" s="43">
        <f t="shared" si="8"/>
        <v>210</v>
      </c>
      <c r="L19" s="44">
        <v>125</v>
      </c>
      <c r="M19" s="44">
        <v>130</v>
      </c>
      <c r="N19" s="44">
        <v>135</v>
      </c>
      <c r="O19" s="43">
        <f t="shared" si="5"/>
        <v>135</v>
      </c>
      <c r="P19" s="43">
        <f t="shared" si="6"/>
        <v>135</v>
      </c>
      <c r="Q19" s="43">
        <f t="shared" si="9"/>
        <v>345</v>
      </c>
      <c r="R19" s="44">
        <v>180</v>
      </c>
      <c r="S19" s="44">
        <v>192.5</v>
      </c>
      <c r="T19" s="44">
        <v>200</v>
      </c>
      <c r="U19" s="43">
        <f t="shared" si="0"/>
        <v>200</v>
      </c>
      <c r="V19" s="43">
        <f t="shared" si="1"/>
        <v>200</v>
      </c>
      <c r="W19" s="43">
        <f t="shared" si="2"/>
        <v>545</v>
      </c>
      <c r="X19" s="45">
        <f t="shared" si="7"/>
        <v>0.6849</v>
      </c>
      <c r="Y19" s="42">
        <f t="shared" si="3"/>
        <v>373.27049999999997</v>
      </c>
      <c r="Z19" s="44"/>
      <c r="AA19" s="44"/>
      <c r="AB19" s="44"/>
      <c r="AC19" s="44"/>
    </row>
    <row r="20" spans="1:29" s="39" customFormat="1" ht="18" customHeight="1">
      <c r="A20" s="221">
        <v>860527</v>
      </c>
      <c r="B20" s="188">
        <v>88.8</v>
      </c>
      <c r="C20" s="222">
        <v>90</v>
      </c>
      <c r="D20" s="223" t="s">
        <v>128</v>
      </c>
      <c r="E20" s="254" t="s">
        <v>74</v>
      </c>
      <c r="F20" s="71"/>
      <c r="G20" s="71">
        <v>130</v>
      </c>
      <c r="H20" s="44">
        <v>140</v>
      </c>
      <c r="I20" s="44">
        <v>150</v>
      </c>
      <c r="J20" s="42">
        <f t="shared" si="4"/>
        <v>150</v>
      </c>
      <c r="K20" s="43">
        <f t="shared" si="8"/>
        <v>150</v>
      </c>
      <c r="L20" s="44">
        <v>70</v>
      </c>
      <c r="M20" s="44">
        <v>80</v>
      </c>
      <c r="N20" s="44">
        <v>-87.5</v>
      </c>
      <c r="O20" s="43">
        <f t="shared" si="5"/>
        <v>80</v>
      </c>
      <c r="P20" s="43">
        <f t="shared" si="6"/>
        <v>80</v>
      </c>
      <c r="Q20" s="43">
        <f t="shared" si="9"/>
        <v>230</v>
      </c>
      <c r="R20" s="44">
        <v>140</v>
      </c>
      <c r="S20" s="44">
        <v>150</v>
      </c>
      <c r="T20" s="44">
        <v>-160</v>
      </c>
      <c r="U20" s="43">
        <f t="shared" si="0"/>
        <v>150</v>
      </c>
      <c r="V20" s="43">
        <f t="shared" si="1"/>
        <v>150</v>
      </c>
      <c r="W20" s="43">
        <f t="shared" si="2"/>
        <v>380</v>
      </c>
      <c r="X20" s="45">
        <f t="shared" si="7"/>
        <v>0.6428</v>
      </c>
      <c r="Y20" s="42">
        <f t="shared" si="3"/>
        <v>244.264</v>
      </c>
      <c r="Z20" s="44"/>
      <c r="AA20" s="44"/>
      <c r="AB20" s="44"/>
      <c r="AC20" s="44"/>
    </row>
    <row r="21" spans="1:29" s="39" customFormat="1" ht="18" customHeight="1">
      <c r="A21" s="221">
        <v>551005</v>
      </c>
      <c r="B21" s="188">
        <v>90.4</v>
      </c>
      <c r="C21" s="221">
        <v>100</v>
      </c>
      <c r="D21" s="223" t="s">
        <v>129</v>
      </c>
      <c r="E21" s="254" t="s">
        <v>73</v>
      </c>
      <c r="F21" s="72"/>
      <c r="G21" s="71">
        <v>145</v>
      </c>
      <c r="H21" s="44">
        <v>155</v>
      </c>
      <c r="I21" s="44">
        <v>165</v>
      </c>
      <c r="J21" s="42">
        <f t="shared" si="4"/>
        <v>165</v>
      </c>
      <c r="K21" s="43">
        <f t="shared" si="8"/>
        <v>165</v>
      </c>
      <c r="L21" s="44">
        <v>110</v>
      </c>
      <c r="M21" s="44">
        <v>115</v>
      </c>
      <c r="N21" s="44">
        <v>120</v>
      </c>
      <c r="O21" s="43">
        <f t="shared" si="5"/>
        <v>120</v>
      </c>
      <c r="P21" s="43">
        <f t="shared" si="6"/>
        <v>120</v>
      </c>
      <c r="Q21" s="43">
        <f t="shared" si="9"/>
        <v>285</v>
      </c>
      <c r="R21" s="44">
        <v>150</v>
      </c>
      <c r="S21" s="44">
        <v>165</v>
      </c>
      <c r="T21" s="44">
        <v>175</v>
      </c>
      <c r="U21" s="43">
        <f t="shared" si="0"/>
        <v>175</v>
      </c>
      <c r="V21" s="43">
        <f t="shared" si="1"/>
        <v>175</v>
      </c>
      <c r="W21" s="43">
        <f t="shared" si="2"/>
        <v>460</v>
      </c>
      <c r="X21" s="45">
        <f t="shared" si="7"/>
        <v>0.637</v>
      </c>
      <c r="Y21" s="42">
        <f t="shared" si="3"/>
        <v>293.02</v>
      </c>
      <c r="Z21" s="44"/>
      <c r="AA21" s="44"/>
      <c r="AB21" s="44"/>
      <c r="AC21" s="44"/>
    </row>
    <row r="22" spans="1:29" s="39" customFormat="1" ht="18" customHeight="1">
      <c r="A22" s="209">
        <v>531124</v>
      </c>
      <c r="B22" s="180">
        <v>91.7</v>
      </c>
      <c r="C22" s="210">
        <v>100</v>
      </c>
      <c r="D22" s="211" t="s">
        <v>130</v>
      </c>
      <c r="E22" s="253" t="s">
        <v>73</v>
      </c>
      <c r="F22" s="71"/>
      <c r="G22" s="71">
        <v>180</v>
      </c>
      <c r="H22" s="44">
        <v>-190</v>
      </c>
      <c r="I22" s="44">
        <v>192.5</v>
      </c>
      <c r="J22" s="42">
        <f t="shared" si="4"/>
        <v>192.5</v>
      </c>
      <c r="K22" s="43">
        <f t="shared" si="8"/>
        <v>192.5</v>
      </c>
      <c r="L22" s="44">
        <v>105</v>
      </c>
      <c r="M22" s="44">
        <v>110</v>
      </c>
      <c r="N22" s="44">
        <v>112.5</v>
      </c>
      <c r="O22" s="43">
        <f t="shared" si="5"/>
        <v>112.5</v>
      </c>
      <c r="P22" s="43">
        <f t="shared" si="6"/>
        <v>112.5</v>
      </c>
      <c r="Q22" s="43">
        <f t="shared" si="9"/>
        <v>305</v>
      </c>
      <c r="R22" s="44">
        <v>210</v>
      </c>
      <c r="S22" s="44">
        <v>222.5</v>
      </c>
      <c r="T22" s="44" t="s">
        <v>79</v>
      </c>
      <c r="U22" s="43">
        <f t="shared" si="0"/>
        <v>222.5</v>
      </c>
      <c r="V22" s="43">
        <f t="shared" si="1"/>
        <v>222.5</v>
      </c>
      <c r="W22" s="43">
        <f t="shared" si="2"/>
        <v>527.5</v>
      </c>
      <c r="X22" s="45">
        <f t="shared" si="7"/>
        <v>0.6325</v>
      </c>
      <c r="Y22" s="42">
        <f t="shared" si="3"/>
        <v>333.64374999999995</v>
      </c>
      <c r="Z22" s="44"/>
      <c r="AA22" s="44"/>
      <c r="AB22" s="44"/>
      <c r="AC22" s="44"/>
    </row>
    <row r="23" spans="1:29" s="39" customFormat="1" ht="18" customHeight="1">
      <c r="A23" s="221">
        <v>721207</v>
      </c>
      <c r="B23" s="188">
        <v>96.5</v>
      </c>
      <c r="C23" s="222">
        <v>100</v>
      </c>
      <c r="D23" s="223" t="s">
        <v>131</v>
      </c>
      <c r="E23" s="254" t="s">
        <v>72</v>
      </c>
      <c r="F23" s="72"/>
      <c r="G23" s="71">
        <v>235</v>
      </c>
      <c r="H23" s="44">
        <v>242.5</v>
      </c>
      <c r="I23" s="44">
        <v>250</v>
      </c>
      <c r="J23" s="42">
        <f t="shared" si="4"/>
        <v>250</v>
      </c>
      <c r="K23" s="43">
        <f t="shared" si="8"/>
        <v>250</v>
      </c>
      <c r="L23" s="44">
        <v>140</v>
      </c>
      <c r="M23" s="44">
        <v>150</v>
      </c>
      <c r="N23" s="44">
        <v>155</v>
      </c>
      <c r="O23" s="43">
        <f t="shared" si="5"/>
        <v>155</v>
      </c>
      <c r="P23" s="43">
        <f t="shared" si="6"/>
        <v>155</v>
      </c>
      <c r="Q23" s="43">
        <f t="shared" si="9"/>
        <v>405</v>
      </c>
      <c r="R23" s="44">
        <v>200</v>
      </c>
      <c r="S23" s="44">
        <v>220</v>
      </c>
      <c r="T23" s="44">
        <v>230</v>
      </c>
      <c r="U23" s="43">
        <f t="shared" si="0"/>
        <v>230</v>
      </c>
      <c r="V23" s="43">
        <f t="shared" si="1"/>
        <v>230</v>
      </c>
      <c r="W23" s="43">
        <f t="shared" si="2"/>
        <v>635</v>
      </c>
      <c r="X23" s="45">
        <f t="shared" si="7"/>
        <v>0.6177</v>
      </c>
      <c r="Y23" s="42">
        <f t="shared" si="3"/>
        <v>392.2395</v>
      </c>
      <c r="Z23" s="44"/>
      <c r="AA23" s="44"/>
      <c r="AB23" s="44"/>
      <c r="AC23" s="44"/>
    </row>
    <row r="24" spans="1:29" s="39" customFormat="1" ht="18" customHeight="1">
      <c r="A24" s="209">
        <v>570811</v>
      </c>
      <c r="B24" s="180">
        <v>121.9</v>
      </c>
      <c r="C24" s="210">
        <v>125</v>
      </c>
      <c r="D24" s="211" t="s">
        <v>132</v>
      </c>
      <c r="E24" s="253" t="s">
        <v>73</v>
      </c>
      <c r="F24" s="71"/>
      <c r="G24" s="71">
        <v>220</v>
      </c>
      <c r="H24" s="44">
        <v>230</v>
      </c>
      <c r="I24" s="44" t="s">
        <v>79</v>
      </c>
      <c r="J24" s="42">
        <f t="shared" si="4"/>
        <v>230</v>
      </c>
      <c r="K24" s="43">
        <f t="shared" si="8"/>
        <v>230</v>
      </c>
      <c r="L24" s="44">
        <v>155</v>
      </c>
      <c r="M24" s="44">
        <v>162.5</v>
      </c>
      <c r="N24" s="44">
        <v>-170</v>
      </c>
      <c r="O24" s="43">
        <f t="shared" si="5"/>
        <v>162.5</v>
      </c>
      <c r="P24" s="43">
        <f t="shared" si="6"/>
        <v>162.5</v>
      </c>
      <c r="Q24" s="43">
        <f t="shared" si="9"/>
        <v>392.5</v>
      </c>
      <c r="R24" s="44">
        <v>250</v>
      </c>
      <c r="S24" s="44">
        <v>270</v>
      </c>
      <c r="T24" s="44" t="s">
        <v>79</v>
      </c>
      <c r="U24" s="43">
        <f t="shared" si="0"/>
        <v>270</v>
      </c>
      <c r="V24" s="43">
        <f t="shared" si="1"/>
        <v>270</v>
      </c>
      <c r="W24" s="43">
        <f t="shared" si="2"/>
        <v>662.5</v>
      </c>
      <c r="X24" s="45">
        <f t="shared" si="7"/>
        <v>0.5729</v>
      </c>
      <c r="Y24" s="42">
        <f t="shared" si="3"/>
        <v>379.54625</v>
      </c>
      <c r="Z24" s="44"/>
      <c r="AA24" s="44"/>
      <c r="AB24" s="44"/>
      <c r="AC24" s="44"/>
    </row>
    <row r="25" spans="1:29" s="39" customFormat="1" ht="18" customHeight="1">
      <c r="A25" s="221"/>
      <c r="B25" s="188"/>
      <c r="C25" s="222"/>
      <c r="D25" s="223"/>
      <c r="E25" s="254"/>
      <c r="F25" s="72"/>
      <c r="G25" s="71"/>
      <c r="H25" s="44"/>
      <c r="I25" s="44"/>
      <c r="J25" s="42">
        <f t="shared" si="4"/>
        <v>0</v>
      </c>
      <c r="K25" s="43">
        <f t="shared" si="8"/>
        <v>0</v>
      </c>
      <c r="L25" s="44"/>
      <c r="M25" s="44"/>
      <c r="N25" s="44"/>
      <c r="O25" s="43">
        <f t="shared" si="5"/>
        <v>0</v>
      </c>
      <c r="P25" s="43">
        <f t="shared" si="6"/>
        <v>0</v>
      </c>
      <c r="Q25" s="43">
        <f t="shared" si="9"/>
        <v>0</v>
      </c>
      <c r="R25" s="44"/>
      <c r="S25" s="44"/>
      <c r="T25" s="44"/>
      <c r="U25" s="43">
        <f t="shared" si="0"/>
        <v>0</v>
      </c>
      <c r="V25" s="43">
        <f t="shared" si="1"/>
        <v>0</v>
      </c>
      <c r="W25" s="43">
        <f t="shared" si="2"/>
        <v>0</v>
      </c>
      <c r="X25" s="45">
        <f t="shared" si="7"/>
        <v>0</v>
      </c>
      <c r="Y25" s="42">
        <f t="shared" si="3"/>
        <v>0</v>
      </c>
      <c r="Z25" s="44"/>
      <c r="AA25" s="44"/>
      <c r="AB25" s="44"/>
      <c r="AC25" s="44"/>
    </row>
    <row r="26" spans="1:29" s="39" customFormat="1" ht="18" customHeight="1">
      <c r="A26" s="221"/>
      <c r="B26" s="188"/>
      <c r="C26" s="222"/>
      <c r="D26" s="223"/>
      <c r="E26" s="254"/>
      <c r="F26" s="71"/>
      <c r="G26" s="71"/>
      <c r="H26" s="44"/>
      <c r="I26" s="44"/>
      <c r="J26" s="42">
        <f t="shared" si="4"/>
        <v>0</v>
      </c>
      <c r="K26" s="43">
        <f t="shared" si="8"/>
        <v>0</v>
      </c>
      <c r="L26" s="44"/>
      <c r="M26" s="44"/>
      <c r="N26" s="44"/>
      <c r="O26" s="43">
        <f t="shared" si="5"/>
        <v>0</v>
      </c>
      <c r="P26" s="43">
        <f t="shared" si="6"/>
        <v>0</v>
      </c>
      <c r="Q26" s="43">
        <f t="shared" si="9"/>
        <v>0</v>
      </c>
      <c r="R26" s="44"/>
      <c r="S26" s="44"/>
      <c r="T26" s="44"/>
      <c r="U26" s="43">
        <f t="shared" si="0"/>
        <v>0</v>
      </c>
      <c r="V26" s="43">
        <f t="shared" si="1"/>
        <v>0</v>
      </c>
      <c r="W26" s="43">
        <f t="shared" si="2"/>
        <v>0</v>
      </c>
      <c r="X26" s="45">
        <f t="shared" si="7"/>
        <v>0</v>
      </c>
      <c r="Y26" s="42">
        <f t="shared" si="3"/>
        <v>0</v>
      </c>
      <c r="Z26" s="44"/>
      <c r="AA26" s="44"/>
      <c r="AB26" s="44"/>
      <c r="AC26" s="44"/>
    </row>
    <row r="27" spans="1:29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68"/>
      <c r="K27" s="69"/>
      <c r="L27" s="67"/>
      <c r="M27" s="67"/>
      <c r="N27" s="67"/>
      <c r="O27" s="69"/>
      <c r="P27" s="69"/>
      <c r="Q27" s="69"/>
      <c r="R27" s="67"/>
      <c r="S27" s="67"/>
      <c r="T27" s="67"/>
      <c r="U27" s="69"/>
      <c r="V27" s="69"/>
      <c r="W27" s="69"/>
      <c r="X27" s="70"/>
      <c r="Y27" s="68"/>
      <c r="Z27" s="67"/>
      <c r="AA27" s="67"/>
      <c r="AB27" s="67"/>
      <c r="AC27" s="67"/>
    </row>
    <row r="28" spans="4:32" ht="15" customHeight="1">
      <c r="D28" s="66"/>
      <c r="AD28" s="39"/>
      <c r="AE28" s="39"/>
      <c r="AF28" s="39"/>
    </row>
    <row r="29" spans="11:25" s="6" customFormat="1" ht="15" customHeight="1">
      <c r="K29" s="28"/>
      <c r="O29" s="28"/>
      <c r="P29" s="28"/>
      <c r="Q29" s="28"/>
      <c r="U29" s="28"/>
      <c r="V29" s="28"/>
      <c r="W29" s="28"/>
      <c r="X29" s="29"/>
      <c r="Y29" s="30"/>
    </row>
    <row r="30" spans="1:27" s="6" customFormat="1" ht="15" customHeight="1">
      <c r="A30" s="6" t="s">
        <v>20</v>
      </c>
      <c r="E30" s="6" t="s">
        <v>21</v>
      </c>
      <c r="H30"/>
      <c r="I30" s="6" t="s">
        <v>21</v>
      </c>
      <c r="J30" s="28"/>
      <c r="N30" s="31" t="s">
        <v>22</v>
      </c>
      <c r="S30" s="6" t="s">
        <v>23</v>
      </c>
      <c r="X30"/>
      <c r="Y30" s="31" t="s">
        <v>24</v>
      </c>
      <c r="Z30" s="29"/>
      <c r="AA30" s="30"/>
    </row>
    <row r="31" spans="8:27" s="6" customFormat="1" ht="15" customHeight="1">
      <c r="H31" s="40"/>
      <c r="J31" s="28"/>
      <c r="N31" s="28"/>
      <c r="X31"/>
      <c r="Y31" s="28"/>
      <c r="Z31" s="29"/>
      <c r="AA31" s="30"/>
    </row>
    <row r="32" spans="1:29" s="6" customFormat="1" ht="15" customHeight="1">
      <c r="A32" s="47"/>
      <c r="B32" s="47"/>
      <c r="C32" s="47"/>
      <c r="D32" s="47"/>
      <c r="E32" s="47"/>
      <c r="F32" s="47"/>
      <c r="G32" s="47"/>
      <c r="H32" s="48"/>
      <c r="I32" s="47"/>
      <c r="J32" s="33"/>
      <c r="K32" s="32"/>
      <c r="L32" s="32"/>
      <c r="M32" s="32"/>
      <c r="N32" s="49"/>
      <c r="O32" s="32"/>
      <c r="P32" s="32"/>
      <c r="Q32" s="32"/>
      <c r="R32" s="32"/>
      <c r="S32" s="32"/>
      <c r="T32" s="32"/>
      <c r="U32" s="32"/>
      <c r="V32" s="32"/>
      <c r="W32" s="32"/>
      <c r="X32" s="11"/>
      <c r="Y32" s="33"/>
      <c r="Z32" s="34"/>
      <c r="AA32" s="35"/>
      <c r="AB32" s="32"/>
      <c r="AC32" s="32"/>
    </row>
    <row r="33" spans="8:27" s="6" customFormat="1" ht="15" customHeight="1">
      <c r="H33"/>
      <c r="J33" s="28"/>
      <c r="N33" s="28"/>
      <c r="X33"/>
      <c r="Y33" s="28"/>
      <c r="Z33" s="29"/>
      <c r="AA33" s="30"/>
    </row>
    <row r="34" spans="1:27" s="6" customFormat="1" ht="15" customHeight="1">
      <c r="A34" s="6" t="s">
        <v>25</v>
      </c>
      <c r="E34" s="6" t="s">
        <v>25</v>
      </c>
      <c r="H34"/>
      <c r="I34" s="6" t="s">
        <v>25</v>
      </c>
      <c r="J34" s="28"/>
      <c r="N34" s="6" t="s">
        <v>25</v>
      </c>
      <c r="S34" s="6" t="s">
        <v>25</v>
      </c>
      <c r="X34"/>
      <c r="Y34" s="6" t="s">
        <v>25</v>
      </c>
      <c r="Z34" s="29"/>
      <c r="AA34" s="30"/>
    </row>
    <row r="35" spans="5:27" s="6" customFormat="1" ht="15" customHeight="1">
      <c r="E35"/>
      <c r="I35"/>
      <c r="J35"/>
      <c r="K35"/>
      <c r="M35" s="28"/>
      <c r="Q35"/>
      <c r="R35"/>
      <c r="S35" s="28"/>
      <c r="X35"/>
      <c r="Y35" s="28"/>
      <c r="Z35" s="29"/>
      <c r="AA35" s="30"/>
    </row>
    <row r="36" spans="1:29" ht="15" customHeight="1">
      <c r="A36" s="51"/>
      <c r="B36" s="51"/>
      <c r="C36" s="18"/>
      <c r="D36" s="39"/>
      <c r="E36" s="11"/>
      <c r="F36" s="51"/>
      <c r="G36" s="39"/>
      <c r="H36" s="39"/>
      <c r="I36" s="11"/>
      <c r="J36" s="11"/>
      <c r="K36" s="11"/>
      <c r="L36" s="62"/>
      <c r="M36" s="63"/>
      <c r="N36" s="18"/>
      <c r="O36" s="18"/>
      <c r="P36" s="18"/>
      <c r="Q36"/>
      <c r="R36"/>
      <c r="S36" s="50"/>
      <c r="T36" s="18"/>
      <c r="U36" s="18"/>
      <c r="V36" s="39"/>
      <c r="W36" s="39"/>
      <c r="X36"/>
      <c r="Y36" s="36"/>
      <c r="Z36" s="37"/>
      <c r="AA36" s="41"/>
      <c r="AB36" s="39"/>
      <c r="AC36" s="3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workbookViewId="0" topLeftCell="A1">
      <selection activeCell="I17" sqref="I17"/>
    </sheetView>
  </sheetViews>
  <sheetFormatPr defaultColWidth="9.140625" defaultRowHeight="15" customHeight="1"/>
  <cols>
    <col min="1" max="1" width="10.851562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9.57421875" style="4" customWidth="1"/>
    <col min="11" max="11" width="9.421875" style="1" customWidth="1"/>
    <col min="12" max="12" width="8.8515625" style="1" customWidth="1"/>
    <col min="13" max="13" width="9.140625" style="1" customWidth="1"/>
    <col min="14" max="15" width="0.85546875" style="2" customWidth="1"/>
    <col min="16" max="16" width="13.57421875" style="2" customWidth="1"/>
    <col min="17" max="17" width="15.8515625" style="3" customWidth="1"/>
    <col min="18" max="18" width="7.421875" style="1" customWidth="1"/>
    <col min="19" max="19" width="6.7109375" style="1" customWidth="1"/>
    <col min="20" max="20" width="5.00390625" style="1" customWidth="1"/>
    <col min="21" max="21" width="5.57421875" style="1" customWidth="1"/>
    <col min="22" max="16384" width="9.140625" style="1" customWidth="1"/>
  </cols>
  <sheetData>
    <row r="1" spans="1:21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63"/>
      <c r="P1" s="63"/>
      <c r="Q1" s="41"/>
      <c r="R1" s="39"/>
      <c r="S1" s="39"/>
      <c r="T1" s="39"/>
      <c r="U1" s="39"/>
    </row>
    <row r="2" spans="1:21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63"/>
      <c r="P2" s="63"/>
      <c r="Q2" s="41"/>
      <c r="R2" s="39"/>
      <c r="S2" s="39"/>
      <c r="T2" s="39"/>
      <c r="U2" s="39"/>
    </row>
    <row r="3" spans="1:21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40"/>
      <c r="P3" s="145" t="s">
        <v>39</v>
      </c>
      <c r="Q3" s="9"/>
      <c r="R3" s="9"/>
      <c r="S3" s="9"/>
      <c r="T3" s="9"/>
      <c r="U3" s="9"/>
    </row>
    <row r="4" spans="1:21" s="5" customFormat="1" ht="18.75" customHeight="1">
      <c r="A4" s="9"/>
      <c r="B4" s="9"/>
      <c r="C4" s="83" t="s">
        <v>99</v>
      </c>
      <c r="D4" s="84" t="s">
        <v>40</v>
      </c>
      <c r="E4" s="9"/>
      <c r="F4" s="9"/>
      <c r="G4" s="9"/>
      <c r="H4" s="9"/>
      <c r="J4" s="108"/>
      <c r="K4" s="9"/>
      <c r="L4" s="9"/>
      <c r="M4" s="9"/>
      <c r="N4" s="40"/>
      <c r="P4" s="40" t="s">
        <v>41</v>
      </c>
      <c r="Q4" s="9"/>
      <c r="R4" s="9"/>
      <c r="S4" s="9"/>
      <c r="T4" s="9"/>
      <c r="U4" s="9"/>
    </row>
    <row r="5" spans="1:21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2</v>
      </c>
      <c r="J5" s="108"/>
      <c r="K5" s="9"/>
      <c r="L5" s="9"/>
      <c r="M5" s="9"/>
      <c r="N5" s="40"/>
      <c r="P5" s="40" t="s">
        <v>43</v>
      </c>
      <c r="Q5" s="9"/>
      <c r="R5" s="9"/>
      <c r="S5" s="9"/>
      <c r="T5" s="9"/>
      <c r="U5" s="9"/>
    </row>
    <row r="6" spans="1:21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/>
      <c r="P6" s="40" t="s">
        <v>45</v>
      </c>
      <c r="Q6" s="9"/>
      <c r="R6" s="9"/>
      <c r="S6" s="9"/>
      <c r="T6" s="9"/>
      <c r="U6" s="9"/>
    </row>
    <row r="7" spans="1:21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40"/>
      <c r="O7" s="40"/>
      <c r="P7" s="56"/>
      <c r="Q7" s="9"/>
      <c r="R7" s="9"/>
      <c r="S7" s="9"/>
      <c r="T7" s="9"/>
      <c r="U7" s="9"/>
    </row>
    <row r="8" spans="1:21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40"/>
      <c r="O8" s="40"/>
      <c r="P8" s="56"/>
      <c r="Q8" s="9"/>
      <c r="R8" s="9"/>
      <c r="S8" s="9"/>
      <c r="T8" s="9"/>
      <c r="U8" s="9"/>
    </row>
    <row r="9" spans="1:21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56"/>
      <c r="P9" s="56"/>
      <c r="Q9" s="9"/>
      <c r="R9" s="9"/>
      <c r="S9" s="9"/>
      <c r="T9" s="9"/>
      <c r="U9" s="9"/>
    </row>
    <row r="10" spans="2:17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7"/>
      <c r="P10" s="117" t="s">
        <v>49</v>
      </c>
      <c r="Q10" s="10" t="s">
        <v>98</v>
      </c>
    </row>
    <row r="11" spans="1:21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9"/>
      <c r="O11" s="9"/>
      <c r="P11" s="56"/>
      <c r="Q11" s="9"/>
      <c r="R11" s="9"/>
      <c r="S11" s="9"/>
      <c r="T11" s="9"/>
      <c r="U11" s="9"/>
    </row>
    <row r="12" spans="10:20" s="5" customFormat="1" ht="16.5" customHeight="1" thickBot="1">
      <c r="J12" s="29"/>
      <c r="N12" s="56"/>
      <c r="O12" s="56"/>
      <c r="P12" s="7"/>
      <c r="T12" s="9"/>
    </row>
    <row r="13" spans="1:21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53</v>
      </c>
      <c r="L13" s="115" t="s">
        <v>54</v>
      </c>
      <c r="M13" s="113" t="s">
        <v>55</v>
      </c>
      <c r="N13" s="114"/>
      <c r="O13" s="115" t="s">
        <v>13</v>
      </c>
      <c r="P13" s="115" t="s">
        <v>56</v>
      </c>
      <c r="Q13" s="116" t="s">
        <v>57</v>
      </c>
      <c r="R13" s="106"/>
      <c r="S13" s="106"/>
      <c r="T13" s="39"/>
      <c r="U13" s="39"/>
    </row>
    <row r="14" spans="1:17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7"/>
      <c r="O14" s="96"/>
      <c r="P14" s="98"/>
      <c r="Q14" s="107"/>
    </row>
    <row r="15" spans="1:21" s="131" customFormat="1" ht="39.75" customHeight="1">
      <c r="A15" s="120">
        <v>810728</v>
      </c>
      <c r="B15" s="121"/>
      <c r="C15" s="122"/>
      <c r="D15" s="246" t="s">
        <v>107</v>
      </c>
      <c r="E15" s="123"/>
      <c r="F15" s="121" t="s">
        <v>108</v>
      </c>
      <c r="G15" s="124"/>
      <c r="H15" s="125"/>
      <c r="I15" s="126">
        <v>67.2</v>
      </c>
      <c r="J15" s="45">
        <f>IF(I15&lt;&gt;0,VLOOKUP(INT(I15),Wilksmen,(I15-INT(I15))*10+2),0)</f>
        <v>0.7738</v>
      </c>
      <c r="K15" s="126">
        <v>95</v>
      </c>
      <c r="L15" s="126">
        <v>105</v>
      </c>
      <c r="M15" s="126">
        <v>110</v>
      </c>
      <c r="N15" s="127">
        <f>MAX(K15,L15,M15)</f>
        <v>110</v>
      </c>
      <c r="O15" s="128">
        <f>IF(N15&lt;0,0,N15)</f>
        <v>110</v>
      </c>
      <c r="P15" s="129">
        <f>SUM(O15)</f>
        <v>110</v>
      </c>
      <c r="Q15" s="130">
        <f>SUM(P15*J15)</f>
        <v>85.11800000000001</v>
      </c>
      <c r="R15" s="123"/>
      <c r="S15" s="123"/>
      <c r="T15" s="123"/>
      <c r="U15" s="123"/>
    </row>
    <row r="16" spans="1:21" s="131" customFormat="1" ht="39.75" customHeight="1">
      <c r="A16" s="132">
        <v>800304</v>
      </c>
      <c r="B16" s="123"/>
      <c r="C16" s="133"/>
      <c r="D16" s="245" t="s">
        <v>109</v>
      </c>
      <c r="E16" s="135"/>
      <c r="F16" s="143"/>
      <c r="G16" s="143"/>
      <c r="H16" s="144"/>
      <c r="I16" s="138">
        <v>75.7</v>
      </c>
      <c r="J16" s="45">
        <f>IF(I16&lt;&gt;0,VLOOKUP(INT(I16),Wilksmen,(I16-INT(I16))*10+2),0)</f>
        <v>0.708</v>
      </c>
      <c r="K16" s="138">
        <v>115</v>
      </c>
      <c r="L16" s="138">
        <v>-125</v>
      </c>
      <c r="M16" s="138">
        <v>-125</v>
      </c>
      <c r="N16" s="139">
        <f>MAX(K16,L16,M16)</f>
        <v>115</v>
      </c>
      <c r="O16" s="140">
        <f>IF(N16&lt;0,0,N16)</f>
        <v>115</v>
      </c>
      <c r="P16" s="141">
        <f>SUM(O16)</f>
        <v>115</v>
      </c>
      <c r="Q16" s="130">
        <f>SUM(P16*J16)</f>
        <v>81.42</v>
      </c>
      <c r="R16" s="136"/>
      <c r="S16" s="136"/>
      <c r="T16" s="136"/>
      <c r="U16" s="136"/>
    </row>
    <row r="17" spans="1:21" s="131" customFormat="1" ht="39.75" customHeight="1">
      <c r="A17" s="134">
        <v>870514</v>
      </c>
      <c r="B17" s="135"/>
      <c r="C17" s="142"/>
      <c r="D17" s="245" t="s">
        <v>103</v>
      </c>
      <c r="E17" s="123"/>
      <c r="F17" s="143"/>
      <c r="G17" s="143"/>
      <c r="H17" s="144"/>
      <c r="I17" s="138">
        <v>67</v>
      </c>
      <c r="J17" s="45">
        <f>IF(I17&lt;&gt;0,VLOOKUP(INT(I17),Wilksmen,(I17-INT(I17))*10+2),0)</f>
        <v>0.7756</v>
      </c>
      <c r="K17" s="138">
        <v>55</v>
      </c>
      <c r="L17" s="138">
        <v>62.5</v>
      </c>
      <c r="M17" s="138">
        <v>67.5</v>
      </c>
      <c r="N17" s="139">
        <f>MAX(K17,L17,M17)</f>
        <v>67.5</v>
      </c>
      <c r="O17" s="140">
        <f>IF(N17&lt;0,0,N17)</f>
        <v>67.5</v>
      </c>
      <c r="P17" s="141">
        <f>SUM(O17)</f>
        <v>67.5</v>
      </c>
      <c r="Q17" s="130">
        <f>SUM(P17*J17)</f>
        <v>52.352999999999994</v>
      </c>
      <c r="R17" s="136"/>
      <c r="S17" s="136"/>
      <c r="T17" s="136"/>
      <c r="U17" s="136"/>
    </row>
    <row r="18" spans="1:21" s="131" customFormat="1" ht="39.75" customHeight="1">
      <c r="A18" s="132"/>
      <c r="B18" s="123"/>
      <c r="C18" s="133"/>
      <c r="D18" s="245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39">
        <f>MAX(K18,L18,M18)</f>
        <v>0</v>
      </c>
      <c r="O18" s="140">
        <f>IF(N18&lt;0,0,N18)</f>
        <v>0</v>
      </c>
      <c r="P18" s="141">
        <f>SUM(O18)</f>
        <v>0</v>
      </c>
      <c r="Q18" s="130">
        <f>SUM(P18*J18)</f>
        <v>0</v>
      </c>
      <c r="R18" s="136"/>
      <c r="S18" s="136"/>
      <c r="T18" s="136"/>
      <c r="U18" s="136"/>
    </row>
    <row r="19" spans="1:21" s="131" customFormat="1" ht="39.75" customHeight="1">
      <c r="A19" s="134"/>
      <c r="B19" s="135"/>
      <c r="C19" s="142"/>
      <c r="D19" s="245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39">
        <f>MAX(K19,L19,M19)</f>
        <v>0</v>
      </c>
      <c r="O19" s="140">
        <f>IF(N19&lt;0,0,N19)</f>
        <v>0</v>
      </c>
      <c r="P19" s="139">
        <f>SUM(O19)</f>
        <v>0</v>
      </c>
      <c r="Q19" s="151">
        <f>SUM(P19*J19)</f>
        <v>0</v>
      </c>
      <c r="R19" s="136"/>
      <c r="S19" s="136"/>
      <c r="T19" s="136"/>
      <c r="U19" s="136"/>
    </row>
    <row r="20" spans="1:21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69"/>
      <c r="P20" s="69"/>
      <c r="Q20" s="152"/>
      <c r="R20" s="67"/>
      <c r="S20" s="67"/>
      <c r="T20" s="67"/>
      <c r="U20" s="67"/>
    </row>
    <row r="21" spans="1:21" s="39" customFormat="1" ht="18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74"/>
      <c r="O21" s="153"/>
      <c r="P21" s="148"/>
      <c r="Q21" s="147">
        <f>SUM(Q15:Q19)</f>
        <v>218.89100000000002</v>
      </c>
      <c r="R21" s="67"/>
      <c r="S21" s="67"/>
      <c r="T21" s="67"/>
      <c r="U21" s="67"/>
    </row>
    <row r="22" spans="1:21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149"/>
      <c r="P22" s="69"/>
      <c r="Q22" s="68"/>
      <c r="R22" s="67"/>
      <c r="S22" s="67"/>
      <c r="T22" s="67"/>
      <c r="U22" s="67"/>
    </row>
    <row r="23" spans="1:21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67"/>
      <c r="N23" s="69"/>
      <c r="P23" s="119" t="s">
        <v>61</v>
      </c>
      <c r="Q23" s="250">
        <v>87013</v>
      </c>
      <c r="R23" s="67"/>
      <c r="S23" s="67"/>
      <c r="T23" s="67"/>
      <c r="U23" s="67"/>
    </row>
    <row r="24" spans="1:21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9"/>
      <c r="P24" s="69"/>
      <c r="Q24" s="68"/>
      <c r="R24" s="67"/>
      <c r="S24" s="67"/>
      <c r="T24" s="67"/>
      <c r="U24" s="67"/>
    </row>
    <row r="25" spans="1:21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9"/>
      <c r="P25" s="69"/>
      <c r="Q25" s="68"/>
      <c r="R25" s="67"/>
      <c r="S25" s="67"/>
      <c r="T25" s="67"/>
      <c r="U25" s="67"/>
    </row>
    <row r="26" spans="1:21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9"/>
      <c r="P26" s="69"/>
      <c r="Q26" s="68"/>
      <c r="R26" s="67"/>
      <c r="S26" s="67"/>
      <c r="T26" s="67"/>
      <c r="U26" s="67"/>
    </row>
    <row r="27" spans="1:21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9"/>
      <c r="P27" s="69"/>
      <c r="Q27" s="68"/>
      <c r="R27" s="67"/>
      <c r="S27" s="67"/>
      <c r="T27" s="67"/>
      <c r="U27" s="67"/>
    </row>
    <row r="28" spans="1:21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9"/>
      <c r="P28" s="69"/>
      <c r="Q28" s="68"/>
      <c r="R28" s="67"/>
      <c r="S28" s="67"/>
      <c r="T28" s="67"/>
      <c r="U28" s="67"/>
    </row>
    <row r="29" spans="1:21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9"/>
      <c r="P29" s="69"/>
      <c r="Q29" s="68"/>
      <c r="R29" s="67"/>
      <c r="S29" s="67"/>
      <c r="T29" s="67"/>
      <c r="U29" s="67"/>
    </row>
    <row r="30" spans="1:21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9"/>
      <c r="P30" s="69"/>
      <c r="Q30" s="68"/>
      <c r="R30" s="67"/>
      <c r="S30" s="67"/>
      <c r="T30" s="67"/>
      <c r="U30" s="67"/>
    </row>
    <row r="31" spans="1:24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63"/>
      <c r="P31" s="63"/>
      <c r="Q31" s="41"/>
      <c r="R31" s="39"/>
      <c r="S31" s="39"/>
      <c r="T31" s="39"/>
      <c r="U31" s="39"/>
      <c r="V31" s="39"/>
      <c r="W31" s="39"/>
      <c r="X31" s="39"/>
    </row>
    <row r="32" spans="1:21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0"/>
      <c r="P32" s="100"/>
      <c r="Q32" s="101"/>
      <c r="R32" s="64"/>
      <c r="S32" s="64"/>
      <c r="T32" s="64"/>
      <c r="U32" s="64"/>
    </row>
    <row r="33" spans="1:21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64"/>
      <c r="Q33" s="64"/>
      <c r="R33" s="102"/>
      <c r="S33" s="101"/>
      <c r="T33" s="64"/>
      <c r="U33" s="64"/>
    </row>
    <row r="34" spans="1:21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64"/>
      <c r="P34" s="64"/>
      <c r="Q34" s="100"/>
      <c r="R34" s="82"/>
      <c r="S34" s="101"/>
      <c r="T34" s="64"/>
      <c r="U34" s="64"/>
    </row>
    <row r="35" spans="1:21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64"/>
      <c r="P35" s="64"/>
      <c r="Q35" s="100"/>
      <c r="R35" s="82"/>
      <c r="S35" s="101"/>
      <c r="T35" s="64"/>
      <c r="U35" s="64"/>
    </row>
    <row r="36" spans="1:21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64"/>
      <c r="P36" s="64"/>
      <c r="Q36" s="100"/>
      <c r="R36" s="82"/>
      <c r="S36" s="101"/>
      <c r="T36" s="64"/>
      <c r="U36" s="64"/>
    </row>
    <row r="37" spans="1:21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64"/>
      <c r="R37" s="64"/>
      <c r="S37" s="101"/>
      <c r="T37" s="64"/>
      <c r="U37" s="64"/>
    </row>
    <row r="38" spans="1:21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64"/>
      <c r="O38" s="64"/>
      <c r="P38" s="40"/>
      <c r="Q38" s="100"/>
      <c r="R38" s="82"/>
      <c r="S38" s="101"/>
      <c r="T38" s="64"/>
      <c r="U38" s="64"/>
    </row>
    <row r="39" spans="1:21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39"/>
      <c r="O39" s="39"/>
      <c r="P39" s="40"/>
      <c r="Q39" s="63"/>
      <c r="R39" s="75"/>
      <c r="S39" s="41"/>
      <c r="T39" s="39"/>
      <c r="U39" s="39"/>
    </row>
    <row r="40" spans="1:2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63"/>
      <c r="P40" s="63"/>
      <c r="Q40" s="41"/>
      <c r="R40" s="39"/>
      <c r="S40" s="39"/>
      <c r="T40" s="39"/>
      <c r="U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workbookViewId="0" topLeftCell="A1">
      <selection activeCell="I18" sqref="I18"/>
    </sheetView>
  </sheetViews>
  <sheetFormatPr defaultColWidth="9.140625" defaultRowHeight="15" customHeight="1"/>
  <cols>
    <col min="1" max="1" width="10.2812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9.57421875" style="4" customWidth="1"/>
    <col min="11" max="11" width="9.421875" style="1" customWidth="1"/>
    <col min="12" max="12" width="8.8515625" style="1" customWidth="1"/>
    <col min="13" max="13" width="9.140625" style="1" customWidth="1"/>
    <col min="14" max="15" width="0.85546875" style="2" customWidth="1"/>
    <col min="16" max="16" width="13.57421875" style="2" customWidth="1"/>
    <col min="17" max="17" width="15.8515625" style="3" customWidth="1"/>
    <col min="18" max="18" width="7.421875" style="1" customWidth="1"/>
    <col min="19" max="19" width="6.7109375" style="1" customWidth="1"/>
    <col min="20" max="20" width="5.00390625" style="1" customWidth="1"/>
    <col min="21" max="21" width="5.57421875" style="1" customWidth="1"/>
    <col min="22" max="16384" width="9.140625" style="1" customWidth="1"/>
  </cols>
  <sheetData>
    <row r="1" spans="1:21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63"/>
      <c r="P1" s="63"/>
      <c r="Q1" s="41"/>
      <c r="R1" s="39"/>
      <c r="S1" s="39"/>
      <c r="T1" s="39"/>
      <c r="U1" s="39"/>
    </row>
    <row r="2" spans="1:21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63"/>
      <c r="P2" s="63"/>
      <c r="Q2" s="41"/>
      <c r="R2" s="39"/>
      <c r="S2" s="39"/>
      <c r="T2" s="39"/>
      <c r="U2" s="39"/>
    </row>
    <row r="3" spans="1:21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40"/>
      <c r="P3" s="145" t="s">
        <v>39</v>
      </c>
      <c r="Q3" s="9"/>
      <c r="R3" s="9"/>
      <c r="S3" s="9"/>
      <c r="T3" s="9"/>
      <c r="U3" s="9"/>
    </row>
    <row r="4" spans="1:21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/>
      <c r="P4" s="40" t="s">
        <v>41</v>
      </c>
      <c r="Q4" s="9"/>
      <c r="R4" s="9"/>
      <c r="S4" s="9"/>
      <c r="T4" s="9"/>
      <c r="U4" s="9"/>
    </row>
    <row r="5" spans="1:21" s="5" customFormat="1" ht="18.75" customHeight="1">
      <c r="A5" s="9"/>
      <c r="B5" s="9"/>
      <c r="C5" s="83" t="s">
        <v>99</v>
      </c>
      <c r="D5" s="84" t="s">
        <v>42</v>
      </c>
      <c r="E5" s="9"/>
      <c r="F5" s="9"/>
      <c r="G5" s="9"/>
      <c r="H5" s="9"/>
      <c r="I5" s="146" t="s">
        <v>2</v>
      </c>
      <c r="J5" s="108"/>
      <c r="K5" s="9"/>
      <c r="L5" s="9"/>
      <c r="M5" s="9"/>
      <c r="N5" s="40"/>
      <c r="P5" s="40" t="s">
        <v>43</v>
      </c>
      <c r="Q5" s="9"/>
      <c r="R5" s="9"/>
      <c r="S5" s="9"/>
      <c r="T5" s="9"/>
      <c r="U5" s="9"/>
    </row>
    <row r="6" spans="1:21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/>
      <c r="P6" s="40" t="s">
        <v>45</v>
      </c>
      <c r="Q6" s="9"/>
      <c r="R6" s="9"/>
      <c r="S6" s="9"/>
      <c r="T6" s="9"/>
      <c r="U6" s="9"/>
    </row>
    <row r="7" spans="1:21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40"/>
      <c r="O7" s="40"/>
      <c r="P7" s="56"/>
      <c r="Q7" s="9"/>
      <c r="R7" s="9"/>
      <c r="S7" s="9"/>
      <c r="T7" s="9"/>
      <c r="U7" s="9"/>
    </row>
    <row r="8" spans="1:21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40"/>
      <c r="O8" s="40"/>
      <c r="P8" s="56"/>
      <c r="Q8" s="9"/>
      <c r="R8" s="9"/>
      <c r="S8" s="9"/>
      <c r="T8" s="9"/>
      <c r="U8" s="9"/>
    </row>
    <row r="9" spans="1:21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56"/>
      <c r="P9" s="56"/>
      <c r="Q9" s="9"/>
      <c r="R9" s="9"/>
      <c r="S9" s="9"/>
      <c r="T9" s="9"/>
      <c r="U9" s="9"/>
    </row>
    <row r="10" spans="2:17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7"/>
      <c r="P10" s="117" t="s">
        <v>49</v>
      </c>
      <c r="Q10" s="10" t="s">
        <v>98</v>
      </c>
    </row>
    <row r="11" spans="1:21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9"/>
      <c r="O11" s="9"/>
      <c r="P11" s="56"/>
      <c r="Q11" s="9"/>
      <c r="R11" s="9"/>
      <c r="S11" s="9"/>
      <c r="T11" s="9"/>
      <c r="U11" s="9"/>
    </row>
    <row r="12" spans="10:20" s="5" customFormat="1" ht="16.5" customHeight="1" thickBot="1">
      <c r="J12" s="29"/>
      <c r="N12" s="56"/>
      <c r="O12" s="56"/>
      <c r="P12" s="7"/>
      <c r="T12" s="9"/>
    </row>
    <row r="13" spans="1:21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53</v>
      </c>
      <c r="L13" s="115" t="s">
        <v>54</v>
      </c>
      <c r="M13" s="113" t="s">
        <v>55</v>
      </c>
      <c r="N13" s="114"/>
      <c r="O13" s="115" t="s">
        <v>13</v>
      </c>
      <c r="P13" s="115" t="s">
        <v>56</v>
      </c>
      <c r="Q13" s="116" t="s">
        <v>57</v>
      </c>
      <c r="R13" s="106"/>
      <c r="S13" s="106"/>
      <c r="T13" s="39"/>
      <c r="U13" s="39"/>
    </row>
    <row r="14" spans="1:17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7"/>
      <c r="O14" s="96"/>
      <c r="P14" s="98"/>
      <c r="Q14" s="107"/>
    </row>
    <row r="15" spans="1:21" s="131" customFormat="1" ht="39.75" customHeight="1">
      <c r="A15" s="120">
        <v>570811</v>
      </c>
      <c r="B15" s="121"/>
      <c r="C15" s="122"/>
      <c r="D15" s="248" t="s">
        <v>104</v>
      </c>
      <c r="E15" s="123"/>
      <c r="F15" s="121"/>
      <c r="G15" s="124"/>
      <c r="H15" s="125"/>
      <c r="I15" s="126">
        <v>121.9</v>
      </c>
      <c r="J15" s="45">
        <f>IF(I15&lt;&gt;0,VLOOKUP(INT(I15),Wilksmen,(I15-INT(I15))*10+2),0)</f>
        <v>0.5729</v>
      </c>
      <c r="K15" s="126">
        <v>155</v>
      </c>
      <c r="L15" s="126">
        <v>162.5</v>
      </c>
      <c r="M15" s="126">
        <v>-170</v>
      </c>
      <c r="N15" s="127">
        <f>MAX(K15,L15,M15)</f>
        <v>162.5</v>
      </c>
      <c r="O15" s="128">
        <f>IF(N15&lt;0,0,N15)</f>
        <v>162.5</v>
      </c>
      <c r="P15" s="129">
        <f>SUM(O15)</f>
        <v>162.5</v>
      </c>
      <c r="Q15" s="130">
        <f>SUM(P15*J15)</f>
        <v>93.09625</v>
      </c>
      <c r="R15" s="123"/>
      <c r="S15" s="123"/>
      <c r="T15" s="123"/>
      <c r="U15" s="123"/>
    </row>
    <row r="16" spans="1:21" s="131" customFormat="1" ht="39.75" customHeight="1">
      <c r="A16" s="132">
        <v>590529</v>
      </c>
      <c r="B16" s="123"/>
      <c r="C16" s="133"/>
      <c r="D16" s="249" t="s">
        <v>112</v>
      </c>
      <c r="E16" s="135"/>
      <c r="F16" s="136"/>
      <c r="G16" s="136"/>
      <c r="H16" s="137"/>
      <c r="I16" s="138">
        <v>82.2</v>
      </c>
      <c r="J16" s="45">
        <f>IF(I16&lt;&gt;0,VLOOKUP(INT(I16),Wilksmen,(I16-INT(I16))*10+2),0)</f>
        <v>0.6714</v>
      </c>
      <c r="K16" s="138">
        <v>140</v>
      </c>
      <c r="L16" s="138">
        <v>160</v>
      </c>
      <c r="M16" s="138">
        <v>-167.5</v>
      </c>
      <c r="N16" s="139">
        <f>MAX(K16,L16,M16)</f>
        <v>160</v>
      </c>
      <c r="O16" s="140">
        <f>IF(N16&lt;0,0,N16)</f>
        <v>160</v>
      </c>
      <c r="P16" s="141">
        <f>SUM(O16)</f>
        <v>160</v>
      </c>
      <c r="Q16" s="130">
        <f>SUM(P16*J16)</f>
        <v>107.424</v>
      </c>
      <c r="R16" s="136"/>
      <c r="S16" s="136"/>
      <c r="T16" s="136"/>
      <c r="U16" s="136"/>
    </row>
    <row r="17" spans="1:21" s="131" customFormat="1" ht="39.75" customHeight="1">
      <c r="A17" s="134">
        <v>610602</v>
      </c>
      <c r="B17" s="135"/>
      <c r="C17" s="142"/>
      <c r="D17" s="249" t="s">
        <v>113</v>
      </c>
      <c r="E17" s="123"/>
      <c r="F17" s="143"/>
      <c r="G17" s="143"/>
      <c r="H17" s="144"/>
      <c r="I17" s="138">
        <v>105.9</v>
      </c>
      <c r="J17" s="45">
        <f>IF(I17&lt;&gt;0,VLOOKUP(INT(I17),Wilksmen,(I17-INT(I17))*10+2),0)</f>
        <v>0.5958</v>
      </c>
      <c r="K17" s="138">
        <v>145</v>
      </c>
      <c r="L17" s="138">
        <v>157.5</v>
      </c>
      <c r="M17" s="138">
        <v>-162.5</v>
      </c>
      <c r="N17" s="139">
        <f>MAX(K17,L17,M17)</f>
        <v>157.5</v>
      </c>
      <c r="O17" s="140">
        <f>IF(N17&lt;0,0,N17)</f>
        <v>157.5</v>
      </c>
      <c r="P17" s="141">
        <f>SUM(O17)</f>
        <v>157.5</v>
      </c>
      <c r="Q17" s="130">
        <f>SUM(P17*J17)</f>
        <v>93.8385</v>
      </c>
      <c r="R17" s="136"/>
      <c r="S17" s="136"/>
      <c r="T17" s="136"/>
      <c r="U17" s="136"/>
    </row>
    <row r="18" spans="1:21" s="131" customFormat="1" ht="39.75" customHeight="1">
      <c r="A18" s="132"/>
      <c r="B18" s="123"/>
      <c r="C18" s="133"/>
      <c r="D18" s="249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39">
        <f>MAX(K18,L18,M18)</f>
        <v>0</v>
      </c>
      <c r="O18" s="140">
        <f>IF(N18&lt;0,0,N18)</f>
        <v>0</v>
      </c>
      <c r="P18" s="141">
        <f>SUM(O18)</f>
        <v>0</v>
      </c>
      <c r="Q18" s="130">
        <f>SUM(P18*J18)</f>
        <v>0</v>
      </c>
      <c r="R18" s="136"/>
      <c r="S18" s="136"/>
      <c r="T18" s="136"/>
      <c r="U18" s="136"/>
    </row>
    <row r="19" spans="1:21" s="131" customFormat="1" ht="39.75" customHeight="1">
      <c r="A19" s="134"/>
      <c r="B19" s="135"/>
      <c r="C19" s="142"/>
      <c r="D19" s="249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39">
        <f>MAX(K19,L19,M19)</f>
        <v>0</v>
      </c>
      <c r="O19" s="140">
        <f>IF(N19&lt;0,0,N19)</f>
        <v>0</v>
      </c>
      <c r="P19" s="139">
        <f>SUM(O19)</f>
        <v>0</v>
      </c>
      <c r="Q19" s="151">
        <f>SUM(P19*J19)</f>
        <v>0</v>
      </c>
      <c r="R19" s="136"/>
      <c r="S19" s="136"/>
      <c r="T19" s="136"/>
      <c r="U19" s="136"/>
    </row>
    <row r="20" spans="1:21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69"/>
      <c r="P20" s="69"/>
      <c r="Q20" s="152"/>
      <c r="R20" s="67"/>
      <c r="S20" s="67"/>
      <c r="T20" s="67"/>
      <c r="U20" s="67"/>
    </row>
    <row r="21" spans="1:21" s="39" customFormat="1" ht="18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74"/>
      <c r="O21" s="153"/>
      <c r="P21" s="148"/>
      <c r="Q21" s="147">
        <f>SUM(Q15:Q19)</f>
        <v>294.35875</v>
      </c>
      <c r="R21" s="67"/>
      <c r="S21" s="67"/>
      <c r="T21" s="67"/>
      <c r="U21" s="67"/>
    </row>
    <row r="22" spans="1:21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149"/>
      <c r="P22" s="69"/>
      <c r="Q22" s="68"/>
      <c r="R22" s="67"/>
      <c r="S22" s="67"/>
      <c r="T22" s="67"/>
      <c r="U22" s="67"/>
    </row>
    <row r="23" spans="1:21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67"/>
      <c r="N23" s="69"/>
      <c r="P23" s="119" t="s">
        <v>61</v>
      </c>
      <c r="Q23" s="250">
        <v>87013</v>
      </c>
      <c r="R23" s="67"/>
      <c r="S23" s="67"/>
      <c r="T23" s="67"/>
      <c r="U23" s="67"/>
    </row>
    <row r="24" spans="1:21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9"/>
      <c r="P24" s="69"/>
      <c r="Q24" s="68"/>
      <c r="R24" s="67"/>
      <c r="S24" s="67"/>
      <c r="T24" s="67"/>
      <c r="U24" s="67"/>
    </row>
    <row r="25" spans="1:21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9"/>
      <c r="P25" s="69"/>
      <c r="Q25" s="68"/>
      <c r="R25" s="67"/>
      <c r="S25" s="67"/>
      <c r="T25" s="67"/>
      <c r="U25" s="67"/>
    </row>
    <row r="26" spans="1:21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9"/>
      <c r="P26" s="69"/>
      <c r="Q26" s="68"/>
      <c r="R26" s="67"/>
      <c r="S26" s="67"/>
      <c r="T26" s="67"/>
      <c r="U26" s="67"/>
    </row>
    <row r="27" spans="1:21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9"/>
      <c r="P27" s="69"/>
      <c r="Q27" s="68"/>
      <c r="R27" s="67"/>
      <c r="S27" s="67"/>
      <c r="T27" s="67"/>
      <c r="U27" s="67"/>
    </row>
    <row r="28" spans="1:21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9"/>
      <c r="P28" s="69"/>
      <c r="Q28" s="68"/>
      <c r="R28" s="67"/>
      <c r="S28" s="67"/>
      <c r="T28" s="67"/>
      <c r="U28" s="67"/>
    </row>
    <row r="29" spans="1:21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9"/>
      <c r="P29" s="69"/>
      <c r="Q29" s="68"/>
      <c r="R29" s="67"/>
      <c r="S29" s="67"/>
      <c r="T29" s="67"/>
      <c r="U29" s="67"/>
    </row>
    <row r="30" spans="1:21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9"/>
      <c r="P30" s="69"/>
      <c r="Q30" s="68"/>
      <c r="R30" s="67"/>
      <c r="S30" s="67"/>
      <c r="T30" s="67"/>
      <c r="U30" s="67"/>
    </row>
    <row r="31" spans="1:24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63"/>
      <c r="P31" s="63"/>
      <c r="Q31" s="41"/>
      <c r="R31" s="39"/>
      <c r="S31" s="39"/>
      <c r="T31" s="39"/>
      <c r="U31" s="39"/>
      <c r="V31" s="39"/>
      <c r="W31" s="39"/>
      <c r="X31" s="39"/>
    </row>
    <row r="32" spans="1:21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0"/>
      <c r="P32" s="100"/>
      <c r="Q32" s="101"/>
      <c r="R32" s="64"/>
      <c r="S32" s="64"/>
      <c r="T32" s="64"/>
      <c r="U32" s="64"/>
    </row>
    <row r="33" spans="1:21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64"/>
      <c r="Q33" s="64"/>
      <c r="R33" s="102"/>
      <c r="S33" s="101"/>
      <c r="T33" s="64"/>
      <c r="U33" s="64"/>
    </row>
    <row r="34" spans="1:21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64"/>
      <c r="P34" s="64"/>
      <c r="Q34" s="100"/>
      <c r="R34" s="82"/>
      <c r="S34" s="101"/>
      <c r="T34" s="64"/>
      <c r="U34" s="64"/>
    </row>
    <row r="35" spans="1:21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64"/>
      <c r="P35" s="64"/>
      <c r="Q35" s="100"/>
      <c r="R35" s="82"/>
      <c r="S35" s="101"/>
      <c r="T35" s="64"/>
      <c r="U35" s="64"/>
    </row>
    <row r="36" spans="1:21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64"/>
      <c r="P36" s="64"/>
      <c r="Q36" s="100"/>
      <c r="R36" s="82"/>
      <c r="S36" s="101"/>
      <c r="T36" s="64"/>
      <c r="U36" s="64"/>
    </row>
    <row r="37" spans="1:21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64"/>
      <c r="R37" s="64"/>
      <c r="S37" s="101"/>
      <c r="T37" s="64"/>
      <c r="U37" s="64"/>
    </row>
    <row r="38" spans="1:21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64"/>
      <c r="O38" s="64"/>
      <c r="P38" s="40"/>
      <c r="Q38" s="100"/>
      <c r="R38" s="82"/>
      <c r="S38" s="101"/>
      <c r="T38" s="64"/>
      <c r="U38" s="64"/>
    </row>
    <row r="39" spans="1:21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39"/>
      <c r="O39" s="39"/>
      <c r="P39" s="40"/>
      <c r="Q39" s="63"/>
      <c r="R39" s="75"/>
      <c r="S39" s="41"/>
      <c r="T39" s="39"/>
      <c r="U39" s="39"/>
    </row>
    <row r="40" spans="1:2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63"/>
      <c r="P40" s="63"/>
      <c r="Q40" s="41"/>
      <c r="R40" s="39"/>
      <c r="S40" s="39"/>
      <c r="T40" s="39"/>
      <c r="U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workbookViewId="0" topLeftCell="A1">
      <selection activeCell="I17" sqref="I17"/>
    </sheetView>
  </sheetViews>
  <sheetFormatPr defaultColWidth="9.140625" defaultRowHeight="15" customHeight="1"/>
  <cols>
    <col min="1" max="1" width="9.710937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9.57421875" style="4" customWidth="1"/>
    <col min="11" max="11" width="9.421875" style="1" customWidth="1"/>
    <col min="12" max="12" width="8.8515625" style="1" customWidth="1"/>
    <col min="13" max="13" width="9.140625" style="1" customWidth="1"/>
    <col min="14" max="15" width="0.85546875" style="2" customWidth="1"/>
    <col min="16" max="16" width="13.57421875" style="2" customWidth="1"/>
    <col min="17" max="17" width="15.8515625" style="3" customWidth="1"/>
    <col min="18" max="18" width="7.421875" style="1" customWidth="1"/>
    <col min="19" max="19" width="6.7109375" style="1" customWidth="1"/>
    <col min="20" max="20" width="5.00390625" style="1" customWidth="1"/>
    <col min="21" max="21" width="5.57421875" style="1" customWidth="1"/>
    <col min="22" max="16384" width="9.140625" style="1" customWidth="1"/>
  </cols>
  <sheetData>
    <row r="1" spans="1:21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63"/>
      <c r="P1" s="63"/>
      <c r="Q1" s="41"/>
      <c r="R1" s="39"/>
      <c r="S1" s="39"/>
      <c r="T1" s="39"/>
      <c r="U1" s="39"/>
    </row>
    <row r="2" spans="1:21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63"/>
      <c r="P2" s="63"/>
      <c r="Q2" s="41"/>
      <c r="R2" s="39"/>
      <c r="S2" s="39"/>
      <c r="T2" s="39"/>
      <c r="U2" s="39"/>
    </row>
    <row r="3" spans="1:21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40"/>
      <c r="P3" s="145" t="s">
        <v>39</v>
      </c>
      <c r="Q3" s="9"/>
      <c r="R3" s="9"/>
      <c r="S3" s="9"/>
      <c r="T3" s="9"/>
      <c r="U3" s="9"/>
    </row>
    <row r="4" spans="1:21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/>
      <c r="P4" s="40" t="s">
        <v>41</v>
      </c>
      <c r="Q4" s="9"/>
      <c r="R4" s="9"/>
      <c r="S4" s="9"/>
      <c r="T4" s="9"/>
      <c r="U4" s="9"/>
    </row>
    <row r="5" spans="1:21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2</v>
      </c>
      <c r="J5" s="108"/>
      <c r="K5" s="9"/>
      <c r="L5" s="9"/>
      <c r="M5" s="9"/>
      <c r="N5" s="40"/>
      <c r="P5" s="40" t="s">
        <v>43</v>
      </c>
      <c r="Q5" s="9"/>
      <c r="R5" s="9"/>
      <c r="S5" s="9"/>
      <c r="T5" s="9"/>
      <c r="U5" s="9"/>
    </row>
    <row r="6" spans="1:21" s="5" customFormat="1" ht="18.75" customHeight="1">
      <c r="A6" s="9"/>
      <c r="B6" s="9"/>
      <c r="C6" s="83" t="s">
        <v>99</v>
      </c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/>
      <c r="P6" s="40" t="s">
        <v>45</v>
      </c>
      <c r="Q6" s="9"/>
      <c r="R6" s="9"/>
      <c r="S6" s="9"/>
      <c r="T6" s="9"/>
      <c r="U6" s="9"/>
    </row>
    <row r="7" spans="1:21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40"/>
      <c r="O7" s="40"/>
      <c r="P7" s="56"/>
      <c r="Q7" s="9"/>
      <c r="R7" s="9"/>
      <c r="S7" s="9"/>
      <c r="T7" s="9"/>
      <c r="U7" s="9"/>
    </row>
    <row r="8" spans="1:21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40"/>
      <c r="O8" s="40"/>
      <c r="P8" s="56"/>
      <c r="Q8" s="9"/>
      <c r="R8" s="9"/>
      <c r="S8" s="9"/>
      <c r="T8" s="9"/>
      <c r="U8" s="9"/>
    </row>
    <row r="9" spans="1:21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56"/>
      <c r="P9" s="56"/>
      <c r="Q9" s="9"/>
      <c r="R9" s="9"/>
      <c r="S9" s="9"/>
      <c r="T9" s="9"/>
      <c r="U9" s="9"/>
    </row>
    <row r="10" spans="2:17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7"/>
      <c r="P10" s="117" t="s">
        <v>49</v>
      </c>
      <c r="Q10" s="10" t="s">
        <v>98</v>
      </c>
    </row>
    <row r="11" spans="1:21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9"/>
      <c r="O11" s="9"/>
      <c r="P11" s="56"/>
      <c r="Q11" s="9"/>
      <c r="R11" s="9"/>
      <c r="S11" s="9"/>
      <c r="T11" s="9"/>
      <c r="U11" s="9"/>
    </row>
    <row r="12" spans="10:20" s="5" customFormat="1" ht="16.5" customHeight="1" thickBot="1">
      <c r="J12" s="29"/>
      <c r="N12" s="56"/>
      <c r="O12" s="56"/>
      <c r="P12" s="7"/>
      <c r="T12" s="9"/>
    </row>
    <row r="13" spans="1:21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53</v>
      </c>
      <c r="L13" s="115" t="s">
        <v>54</v>
      </c>
      <c r="M13" s="113" t="s">
        <v>55</v>
      </c>
      <c r="N13" s="114"/>
      <c r="O13" s="115" t="s">
        <v>13</v>
      </c>
      <c r="P13" s="115" t="s">
        <v>56</v>
      </c>
      <c r="Q13" s="116" t="s">
        <v>57</v>
      </c>
      <c r="R13" s="106"/>
      <c r="S13" s="106"/>
      <c r="T13" s="39"/>
      <c r="U13" s="39"/>
    </row>
    <row r="14" spans="1:17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7"/>
      <c r="O14" s="96"/>
      <c r="P14" s="98"/>
      <c r="Q14" s="107"/>
    </row>
    <row r="15" spans="1:21" s="131" customFormat="1" ht="39.75" customHeight="1">
      <c r="A15" s="243">
        <v>880119</v>
      </c>
      <c r="B15" s="121"/>
      <c r="C15" s="122"/>
      <c r="D15" s="246" t="s">
        <v>100</v>
      </c>
      <c r="E15" s="123"/>
      <c r="F15" s="121"/>
      <c r="G15" s="124"/>
      <c r="H15" s="247" t="s">
        <v>101</v>
      </c>
      <c r="I15" s="126">
        <v>51.8</v>
      </c>
      <c r="J15" s="45">
        <f>IF(I15&lt;&gt;0,VLOOKUP(INT(I15),Wilksmen,(I15-INT(I15))*10+2),0)</f>
        <v>0.9853</v>
      </c>
      <c r="K15" s="126">
        <v>30</v>
      </c>
      <c r="L15" s="126">
        <v>-37.5</v>
      </c>
      <c r="M15" s="126">
        <v>40</v>
      </c>
      <c r="N15" s="127">
        <f>MAX(K15,L15,M15)</f>
        <v>40</v>
      </c>
      <c r="O15" s="128">
        <f>IF(N15&lt;0,0,N15)</f>
        <v>40</v>
      </c>
      <c r="P15" s="129">
        <f>SUM(O15)</f>
        <v>40</v>
      </c>
      <c r="Q15" s="130">
        <f>SUM(P15*J15)</f>
        <v>39.412</v>
      </c>
      <c r="R15" s="123"/>
      <c r="S15" s="123"/>
      <c r="T15" s="123"/>
      <c r="U15" s="123"/>
    </row>
    <row r="16" spans="1:21" s="131" customFormat="1" ht="39.75" customHeight="1">
      <c r="A16" s="132">
        <v>850901</v>
      </c>
      <c r="B16" s="123"/>
      <c r="C16" s="133"/>
      <c r="D16" s="245" t="s">
        <v>102</v>
      </c>
      <c r="E16" s="135"/>
      <c r="F16" s="136"/>
      <c r="G16" s="136"/>
      <c r="H16" s="137"/>
      <c r="I16" s="138">
        <v>79.8</v>
      </c>
      <c r="J16" s="45">
        <f>IF(I16&lt;&gt;0,VLOOKUP(INT(I16),Wilksmen,(I16-INT(I16))*10+2),0)</f>
        <v>0.6838</v>
      </c>
      <c r="K16" s="138">
        <v>70</v>
      </c>
      <c r="L16" s="138">
        <v>-85</v>
      </c>
      <c r="M16" s="138">
        <v>-85</v>
      </c>
      <c r="N16" s="139">
        <f>MAX(K16,L16,M16)</f>
        <v>70</v>
      </c>
      <c r="O16" s="140">
        <f>IF(N16&lt;0,0,N16)</f>
        <v>70</v>
      </c>
      <c r="P16" s="141">
        <f>SUM(O16)</f>
        <v>70</v>
      </c>
      <c r="Q16" s="130">
        <f>SUM(P16*J16)</f>
        <v>47.866</v>
      </c>
      <c r="R16" s="136"/>
      <c r="S16" s="136"/>
      <c r="T16" s="136"/>
      <c r="U16" s="136"/>
    </row>
    <row r="17" spans="1:21" s="131" customFormat="1" ht="39.75" customHeight="1">
      <c r="A17" s="134">
        <v>870514</v>
      </c>
      <c r="B17" s="135"/>
      <c r="C17" s="142"/>
      <c r="D17" s="245" t="s">
        <v>103</v>
      </c>
      <c r="E17" s="123"/>
      <c r="F17" s="143"/>
      <c r="G17" s="143"/>
      <c r="H17" s="144"/>
      <c r="I17" s="138">
        <v>67</v>
      </c>
      <c r="J17" s="45">
        <f>IF(I17&lt;&gt;0,VLOOKUP(INT(I17),Wilksmen,(I17-INT(I17))*10+2),0)</f>
        <v>0.7756</v>
      </c>
      <c r="K17" s="138">
        <v>55</v>
      </c>
      <c r="L17" s="138">
        <v>62.5</v>
      </c>
      <c r="M17" s="138">
        <v>67.5</v>
      </c>
      <c r="N17" s="139">
        <f>MAX(K17,L17,M17)</f>
        <v>67.5</v>
      </c>
      <c r="O17" s="140">
        <f>IF(N17&lt;0,0,N17)</f>
        <v>67.5</v>
      </c>
      <c r="P17" s="141">
        <f>SUM(O17)</f>
        <v>67.5</v>
      </c>
      <c r="Q17" s="130">
        <f>SUM(P17*J17)</f>
        <v>52.352999999999994</v>
      </c>
      <c r="R17" s="136"/>
      <c r="S17" s="136"/>
      <c r="T17" s="136"/>
      <c r="U17" s="136"/>
    </row>
    <row r="18" spans="1:21" s="131" customFormat="1" ht="39.75" customHeight="1">
      <c r="A18" s="132"/>
      <c r="B18" s="123"/>
      <c r="C18" s="133"/>
      <c r="D18" s="134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39">
        <f>MAX(K18,L18,M18)</f>
        <v>0</v>
      </c>
      <c r="O18" s="140">
        <f>IF(N18&lt;0,0,N18)</f>
        <v>0</v>
      </c>
      <c r="P18" s="141">
        <f>SUM(O18)</f>
        <v>0</v>
      </c>
      <c r="Q18" s="130">
        <f>SUM(P18*J18)</f>
        <v>0</v>
      </c>
      <c r="R18" s="136"/>
      <c r="S18" s="136"/>
      <c r="T18" s="136"/>
      <c r="U18" s="136"/>
    </row>
    <row r="19" spans="1:21" s="131" customFormat="1" ht="39.75" customHeight="1">
      <c r="A19" s="134"/>
      <c r="B19" s="135"/>
      <c r="C19" s="142"/>
      <c r="D19" s="134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39">
        <f>MAX(K19,L19,M19)</f>
        <v>0</v>
      </c>
      <c r="O19" s="140">
        <f>IF(N19&lt;0,0,N19)</f>
        <v>0</v>
      </c>
      <c r="P19" s="139">
        <f>SUM(O19)</f>
        <v>0</v>
      </c>
      <c r="Q19" s="151">
        <f>SUM(P19*J19)</f>
        <v>0</v>
      </c>
      <c r="R19" s="136"/>
      <c r="S19" s="136"/>
      <c r="T19" s="136"/>
      <c r="U19" s="136"/>
    </row>
    <row r="20" spans="1:21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69"/>
      <c r="P20" s="69"/>
      <c r="Q20" s="152"/>
      <c r="R20" s="67"/>
      <c r="S20" s="67"/>
      <c r="T20" s="67"/>
      <c r="U20" s="67"/>
    </row>
    <row r="21" spans="1:21" s="39" customFormat="1" ht="18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74"/>
      <c r="O21" s="153"/>
      <c r="P21" s="148"/>
      <c r="Q21" s="147">
        <f>SUM(Q15:Q19)</f>
        <v>139.63099999999997</v>
      </c>
      <c r="R21" s="67"/>
      <c r="S21" s="67"/>
      <c r="T21" s="67"/>
      <c r="U21" s="67"/>
    </row>
    <row r="22" spans="1:21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149"/>
      <c r="P22" s="69"/>
      <c r="Q22" s="68"/>
      <c r="R22" s="67"/>
      <c r="S22" s="67"/>
      <c r="T22" s="67"/>
      <c r="U22" s="67"/>
    </row>
    <row r="23" spans="1:21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67"/>
      <c r="N23" s="69"/>
      <c r="P23" s="119" t="s">
        <v>61</v>
      </c>
      <c r="Q23" s="250">
        <v>87013</v>
      </c>
      <c r="R23" s="67"/>
      <c r="S23" s="67"/>
      <c r="T23" s="67"/>
      <c r="U23" s="67"/>
    </row>
    <row r="24" spans="1:21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9"/>
      <c r="P24" s="69"/>
      <c r="Q24" s="68"/>
      <c r="R24" s="67"/>
      <c r="S24" s="67"/>
      <c r="T24" s="67"/>
      <c r="U24" s="67"/>
    </row>
    <row r="25" spans="1:21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9"/>
      <c r="P25" s="69"/>
      <c r="Q25" s="68"/>
      <c r="R25" s="67"/>
      <c r="S25" s="67"/>
      <c r="T25" s="67"/>
      <c r="U25" s="67"/>
    </row>
    <row r="26" spans="1:21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9"/>
      <c r="P26" s="69"/>
      <c r="Q26" s="68"/>
      <c r="R26" s="67"/>
      <c r="S26" s="67"/>
      <c r="T26" s="67"/>
      <c r="U26" s="67"/>
    </row>
    <row r="27" spans="1:21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9"/>
      <c r="P27" s="69"/>
      <c r="Q27" s="68"/>
      <c r="R27" s="67"/>
      <c r="S27" s="67"/>
      <c r="T27" s="67"/>
      <c r="U27" s="67"/>
    </row>
    <row r="28" spans="1:21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9"/>
      <c r="P28" s="69"/>
      <c r="Q28" s="68"/>
      <c r="R28" s="67"/>
      <c r="S28" s="67"/>
      <c r="T28" s="67"/>
      <c r="U28" s="67"/>
    </row>
    <row r="29" spans="1:21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9"/>
      <c r="P29" s="69"/>
      <c r="Q29" s="68"/>
      <c r="R29" s="67"/>
      <c r="S29" s="67"/>
      <c r="T29" s="67"/>
      <c r="U29" s="67"/>
    </row>
    <row r="30" spans="1:21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9"/>
      <c r="P30" s="69"/>
      <c r="Q30" s="68"/>
      <c r="R30" s="67"/>
      <c r="S30" s="67"/>
      <c r="T30" s="67"/>
      <c r="U30" s="67"/>
    </row>
    <row r="31" spans="1:24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63"/>
      <c r="P31" s="63"/>
      <c r="Q31" s="41"/>
      <c r="R31" s="39"/>
      <c r="S31" s="39"/>
      <c r="T31" s="39"/>
      <c r="U31" s="39"/>
      <c r="V31" s="39"/>
      <c r="W31" s="39"/>
      <c r="X31" s="39"/>
    </row>
    <row r="32" spans="1:21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0"/>
      <c r="P32" s="100"/>
      <c r="Q32" s="101"/>
      <c r="R32" s="64"/>
      <c r="S32" s="64"/>
      <c r="T32" s="64"/>
      <c r="U32" s="64"/>
    </row>
    <row r="33" spans="1:21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64"/>
      <c r="Q33" s="64"/>
      <c r="R33" s="102"/>
      <c r="S33" s="101"/>
      <c r="T33" s="64"/>
      <c r="U33" s="64"/>
    </row>
    <row r="34" spans="1:21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64"/>
      <c r="P34" s="64"/>
      <c r="Q34" s="100"/>
      <c r="R34" s="82"/>
      <c r="S34" s="101"/>
      <c r="T34" s="64"/>
      <c r="U34" s="64"/>
    </row>
    <row r="35" spans="1:21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64"/>
      <c r="P35" s="64"/>
      <c r="Q35" s="100"/>
      <c r="R35" s="82"/>
      <c r="S35" s="101"/>
      <c r="T35" s="64"/>
      <c r="U35" s="64"/>
    </row>
    <row r="36" spans="1:21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64"/>
      <c r="P36" s="64"/>
      <c r="Q36" s="100"/>
      <c r="R36" s="82"/>
      <c r="S36" s="101"/>
      <c r="T36" s="64"/>
      <c r="U36" s="64"/>
    </row>
    <row r="37" spans="1:21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64"/>
      <c r="R37" s="64"/>
      <c r="S37" s="101"/>
      <c r="T37" s="64"/>
      <c r="U37" s="64"/>
    </row>
    <row r="38" spans="1:21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64"/>
      <c r="O38" s="64"/>
      <c r="P38" s="40"/>
      <c r="Q38" s="100"/>
      <c r="R38" s="82"/>
      <c r="S38" s="101"/>
      <c r="T38" s="64"/>
      <c r="U38" s="64"/>
    </row>
    <row r="39" spans="1:21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39"/>
      <c r="O39" s="39"/>
      <c r="P39" s="40"/>
      <c r="Q39" s="63"/>
      <c r="R39" s="75"/>
      <c r="S39" s="41"/>
      <c r="T39" s="39"/>
      <c r="U39" s="39"/>
    </row>
    <row r="40" spans="1:2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63"/>
      <c r="P40" s="63"/>
      <c r="Q40" s="41"/>
      <c r="R40" s="39"/>
      <c r="S40" s="39"/>
      <c r="T40" s="39"/>
      <c r="U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9.7109375" style="0" customWidth="1"/>
    <col min="3" max="3" width="19.57421875" style="0" customWidth="1"/>
    <col min="4" max="4" width="14.00390625" style="0" customWidth="1"/>
  </cols>
  <sheetData>
    <row r="1" spans="1:4" ht="12.75">
      <c r="A1" s="172" t="s">
        <v>10</v>
      </c>
      <c r="B1" s="172" t="s">
        <v>67</v>
      </c>
      <c r="C1" s="172"/>
      <c r="D1" s="172" t="s">
        <v>68</v>
      </c>
    </row>
    <row r="2" spans="1:4" ht="14.25">
      <c r="A2" s="213"/>
      <c r="B2" s="214"/>
      <c r="C2" s="215"/>
      <c r="D2" s="159"/>
    </row>
    <row r="3" spans="1:4" ht="14.25">
      <c r="A3" s="222"/>
      <c r="B3" s="223"/>
      <c r="C3" s="224"/>
      <c r="D3" s="159"/>
    </row>
    <row r="4" spans="1:4" ht="14.25">
      <c r="A4" s="210"/>
      <c r="B4" s="211"/>
      <c r="C4" s="212"/>
      <c r="D4" s="159"/>
    </row>
    <row r="5" spans="1:4" ht="14.25">
      <c r="A5" s="222"/>
      <c r="B5" s="223"/>
      <c r="C5" s="224"/>
      <c r="D5" s="159"/>
    </row>
    <row r="6" spans="1:4" ht="14.25">
      <c r="A6" s="210"/>
      <c r="B6" s="211"/>
      <c r="C6" s="212"/>
      <c r="D6" s="159"/>
    </row>
    <row r="7" spans="1:4" ht="14.25">
      <c r="A7" s="222"/>
      <c r="B7" s="223"/>
      <c r="C7" s="224"/>
      <c r="D7" s="159"/>
    </row>
    <row r="8" spans="1:4" ht="14.25">
      <c r="A8" s="210"/>
      <c r="B8" s="211"/>
      <c r="C8" s="212"/>
      <c r="D8" s="159"/>
    </row>
    <row r="9" spans="1:4" ht="14.25">
      <c r="A9" s="222"/>
      <c r="B9" s="223"/>
      <c r="C9" s="224"/>
      <c r="D9" s="159"/>
    </row>
    <row r="10" spans="1:4" ht="14.25">
      <c r="A10" s="210"/>
      <c r="B10" s="211"/>
      <c r="C10" s="212"/>
      <c r="D10" s="159"/>
    </row>
    <row r="11" spans="1:4" ht="14.25">
      <c r="A11" s="222"/>
      <c r="B11" s="223"/>
      <c r="C11" s="224"/>
      <c r="D11" s="159"/>
    </row>
    <row r="12" spans="1:4" ht="14.25">
      <c r="A12" s="210"/>
      <c r="B12" s="211"/>
      <c r="C12" s="212"/>
      <c r="D12" s="159"/>
    </row>
    <row r="13" spans="1:4" ht="14.25">
      <c r="A13" s="222"/>
      <c r="B13" s="223"/>
      <c r="C13" s="224"/>
      <c r="D13" s="159"/>
    </row>
    <row r="14" spans="1:4" ht="14.25">
      <c r="A14" s="218"/>
      <c r="B14" s="219"/>
      <c r="C14" s="220"/>
      <c r="D14" s="159"/>
    </row>
    <row r="15" spans="1:4" ht="14.25">
      <c r="A15" s="210"/>
      <c r="B15" s="211"/>
      <c r="C15" s="212"/>
      <c r="D15" s="159"/>
    </row>
    <row r="16" spans="1:4" ht="14.25">
      <c r="A16" s="222"/>
      <c r="B16" s="223"/>
      <c r="C16" s="224"/>
      <c r="D16" s="159"/>
    </row>
    <row r="17" spans="1:4" ht="14.25">
      <c r="A17" s="210"/>
      <c r="B17" s="211"/>
      <c r="C17" s="212"/>
      <c r="D17" s="159"/>
    </row>
    <row r="18" spans="1:4" ht="14.25">
      <c r="A18" s="222"/>
      <c r="B18" s="223"/>
      <c r="C18" s="224"/>
      <c r="D18" s="159"/>
    </row>
    <row r="19" spans="1:4" ht="14.25">
      <c r="A19" s="210"/>
      <c r="B19" s="211"/>
      <c r="C19" s="212"/>
      <c r="D19" s="159"/>
    </row>
    <row r="20" spans="1:4" ht="14.25">
      <c r="A20" s="222"/>
      <c r="B20" s="223"/>
      <c r="C20" s="224"/>
      <c r="D20" s="159"/>
    </row>
    <row r="21" spans="1:4" ht="14.25">
      <c r="A21" s="210"/>
      <c r="B21" s="211"/>
      <c r="C21" s="216"/>
      <c r="D21" s="159"/>
    </row>
    <row r="22" spans="1:4" ht="14.25">
      <c r="A22" s="222"/>
      <c r="B22" s="223"/>
      <c r="C22" s="224"/>
      <c r="D22" s="159"/>
    </row>
    <row r="23" spans="1:4" ht="14.25">
      <c r="A23" s="210"/>
      <c r="B23" s="211"/>
      <c r="C23" s="212"/>
      <c r="D23" s="159"/>
    </row>
    <row r="24" spans="1:4" ht="14.25">
      <c r="A24" s="222"/>
      <c r="B24" s="223"/>
      <c r="C24" s="224"/>
      <c r="D24" s="159"/>
    </row>
    <row r="25" spans="1:4" ht="14.25">
      <c r="A25" s="210"/>
      <c r="B25" s="211"/>
      <c r="C25" s="212"/>
      <c r="D25" s="159"/>
    </row>
    <row r="26" spans="1:4" ht="14.25">
      <c r="A26" s="222"/>
      <c r="B26" s="223"/>
      <c r="C26" s="224"/>
      <c r="D26" s="159"/>
    </row>
    <row r="27" spans="1:4" ht="14.25">
      <c r="A27" s="210"/>
      <c r="B27" s="211"/>
      <c r="C27" s="212"/>
      <c r="D27" s="159"/>
    </row>
    <row r="28" spans="1:4" ht="14.25">
      <c r="A28" s="222"/>
      <c r="B28" s="223"/>
      <c r="C28" s="224"/>
      <c r="D28" s="159"/>
    </row>
    <row r="29" spans="1:4" ht="14.25">
      <c r="A29" s="210"/>
      <c r="B29" s="211"/>
      <c r="C29" s="212"/>
      <c r="D29" s="159"/>
    </row>
    <row r="30" spans="1:4" ht="14.25">
      <c r="A30" s="213"/>
      <c r="B30" s="214"/>
      <c r="C30" s="215"/>
      <c r="D30" s="159"/>
    </row>
    <row r="31" spans="1:4" ht="14.25">
      <c r="A31" s="222"/>
      <c r="B31" s="223"/>
      <c r="C31" s="224"/>
      <c r="D31" s="159"/>
    </row>
    <row r="32" spans="1:4" ht="14.25">
      <c r="A32" s="210"/>
      <c r="B32" s="211"/>
      <c r="C32" s="212"/>
      <c r="D32" s="159"/>
    </row>
    <row r="33" spans="1:4" ht="14.25">
      <c r="A33" s="222"/>
      <c r="B33" s="223"/>
      <c r="C33" s="224"/>
      <c r="D33" s="159"/>
    </row>
    <row r="34" spans="1:4" ht="14.25">
      <c r="A34" s="210"/>
      <c r="B34" s="211"/>
      <c r="C34" s="224"/>
      <c r="D34" s="159"/>
    </row>
    <row r="35" spans="1:4" ht="14.25">
      <c r="A35" s="222"/>
      <c r="B35" s="223"/>
      <c r="C35" s="224"/>
      <c r="D35" s="159"/>
    </row>
    <row r="36" spans="1:4" ht="14.25">
      <c r="A36" s="210"/>
      <c r="B36" s="211"/>
      <c r="C36" s="212"/>
      <c r="D36" s="159"/>
    </row>
    <row r="37" spans="1:4" ht="14.25">
      <c r="A37" s="222"/>
      <c r="B37" s="223"/>
      <c r="C37" s="224"/>
      <c r="D37" s="159"/>
    </row>
    <row r="38" spans="1:4" ht="14.25">
      <c r="A38" s="218"/>
      <c r="B38" s="219"/>
      <c r="C38" s="220"/>
      <c r="D38" s="159"/>
    </row>
    <row r="39" spans="1:4" ht="14.25">
      <c r="A39" s="210"/>
      <c r="B39" s="211"/>
      <c r="C39" s="212"/>
      <c r="D39" s="159"/>
    </row>
    <row r="40" spans="1:4" ht="14.25">
      <c r="A40" s="222"/>
      <c r="B40" s="223"/>
      <c r="C40" s="224"/>
      <c r="D40" s="159"/>
    </row>
    <row r="41" spans="1:4" ht="14.25">
      <c r="A41" s="210"/>
      <c r="B41" s="211"/>
      <c r="C41" s="212"/>
      <c r="D41" s="159"/>
    </row>
    <row r="42" spans="1:4" ht="14.25">
      <c r="A42" s="222"/>
      <c r="B42" s="223"/>
      <c r="C42" s="224"/>
      <c r="D42" s="159"/>
    </row>
    <row r="43" spans="1:4" ht="14.25">
      <c r="A43" s="210"/>
      <c r="B43" s="211"/>
      <c r="C43" s="212"/>
      <c r="D43" s="159"/>
    </row>
    <row r="44" spans="1:4" ht="14.25">
      <c r="A44" s="222"/>
      <c r="B44" s="223"/>
      <c r="C44" s="224"/>
      <c r="D44" s="159"/>
    </row>
    <row r="45" spans="1:4" ht="14.25">
      <c r="A45" s="210"/>
      <c r="B45" s="211"/>
      <c r="C45" s="224"/>
      <c r="D45" s="159"/>
    </row>
    <row r="46" spans="1:4" ht="14.25">
      <c r="A46" s="222"/>
      <c r="B46" s="223"/>
      <c r="C46" s="224"/>
      <c r="D46" s="159"/>
    </row>
    <row r="47" spans="1:4" ht="14.25">
      <c r="A47" s="210"/>
      <c r="B47" s="211"/>
      <c r="C47" s="212"/>
      <c r="D47" s="159"/>
    </row>
    <row r="48" spans="1:4" ht="14.25">
      <c r="A48" s="222"/>
      <c r="B48" s="223"/>
      <c r="C48" s="224"/>
      <c r="D48" s="159"/>
    </row>
    <row r="49" spans="1:4" ht="14.25">
      <c r="A49" s="210"/>
      <c r="B49" s="211"/>
      <c r="C49" s="212"/>
      <c r="D49" s="159"/>
    </row>
    <row r="50" spans="1:4" ht="14.25">
      <c r="A50" s="222"/>
      <c r="B50" s="223"/>
      <c r="C50" s="224"/>
      <c r="D50" s="159"/>
    </row>
    <row r="51" spans="1:4" ht="14.25">
      <c r="A51" s="210"/>
      <c r="B51" s="211"/>
      <c r="C51" s="212"/>
      <c r="D51" s="159"/>
    </row>
    <row r="52" spans="1:4" ht="14.25">
      <c r="A52" s="222"/>
      <c r="B52" s="223"/>
      <c r="C52" s="224"/>
      <c r="D52" s="159"/>
    </row>
    <row r="53" spans="1:4" ht="14.25">
      <c r="A53" s="210"/>
      <c r="B53" s="211"/>
      <c r="C53" s="212"/>
      <c r="D53" s="159"/>
    </row>
    <row r="54" spans="1:4" ht="14.25">
      <c r="A54" s="222"/>
      <c r="B54" s="223"/>
      <c r="C54" s="224"/>
      <c r="D54" s="159"/>
    </row>
    <row r="55" spans="1:4" ht="14.25">
      <c r="A55" s="210"/>
      <c r="B55" s="211"/>
      <c r="C55" s="212"/>
      <c r="D55" s="159"/>
    </row>
    <row r="56" spans="1:4" ht="14.25">
      <c r="A56" s="222"/>
      <c r="B56" s="223"/>
      <c r="C56" s="224"/>
      <c r="D56" s="159"/>
    </row>
    <row r="57" spans="1:4" ht="14.25">
      <c r="A57" s="210"/>
      <c r="B57" s="211"/>
      <c r="C57" s="212"/>
      <c r="D57" s="159"/>
    </row>
    <row r="58" spans="1:4" ht="14.25">
      <c r="A58" s="222"/>
      <c r="B58" s="223"/>
      <c r="C58" s="224"/>
      <c r="D58" s="159"/>
    </row>
    <row r="59" spans="1:4" ht="14.25">
      <c r="A59" s="210"/>
      <c r="B59" s="211"/>
      <c r="C59" s="212"/>
      <c r="D59" s="159"/>
    </row>
    <row r="60" spans="1:4" ht="14.25">
      <c r="A60" s="222"/>
      <c r="B60" s="223"/>
      <c r="C60" s="224"/>
      <c r="D60" s="159"/>
    </row>
    <row r="61" spans="1:4" ht="14.25">
      <c r="A61" s="210"/>
      <c r="B61" s="211"/>
      <c r="C61" s="212"/>
      <c r="D61" s="159"/>
    </row>
    <row r="62" spans="1:4" ht="14.25">
      <c r="A62" s="222"/>
      <c r="B62" s="223"/>
      <c r="C62" s="224"/>
      <c r="D62" s="159"/>
    </row>
    <row r="63" spans="1:4" ht="14.25">
      <c r="A63" s="210"/>
      <c r="B63" s="211"/>
      <c r="C63" s="212"/>
      <c r="D63" s="159"/>
    </row>
    <row r="64" spans="1:4" ht="14.25">
      <c r="A64" s="222"/>
      <c r="B64" s="223"/>
      <c r="C64" s="224"/>
      <c r="D64" s="159"/>
    </row>
  </sheetData>
  <printOptions/>
  <pageMargins left="0.75" right="0.75" top="1" bottom="1" header="0.5" footer="0.5"/>
  <pageSetup horizontalDpi="360" verticalDpi="360" orientation="portrait" paperSize="9" r:id="rId1"/>
  <rowBreaks count="1" manualBreakCount="1">
    <brk id="44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="70" zoomScaleNormal="70" workbookViewId="0" topLeftCell="A1">
      <selection activeCell="J6" sqref="J6"/>
    </sheetView>
  </sheetViews>
  <sheetFormatPr defaultColWidth="9.140625" defaultRowHeight="19.5" customHeight="1"/>
  <cols>
    <col min="1" max="1" width="7.28125" style="0" customWidth="1"/>
    <col min="2" max="2" width="11.57421875" style="0" customWidth="1"/>
    <col min="3" max="3" width="9.7109375" style="0" customWidth="1"/>
    <col min="4" max="4" width="11.00390625" style="0" customWidth="1"/>
    <col min="5" max="5" width="7.28125" style="0" customWidth="1"/>
    <col min="6" max="6" width="1.8515625" style="0" customWidth="1"/>
    <col min="7" max="7" width="7.28125" style="0" customWidth="1"/>
    <col min="8" max="8" width="9.7109375" style="0" customWidth="1"/>
    <col min="9" max="9" width="10.8515625" style="0" customWidth="1"/>
    <col min="10" max="10" width="10.00390625" style="0" customWidth="1"/>
    <col min="11" max="11" width="7.28125" style="0" customWidth="1"/>
  </cols>
  <sheetData>
    <row r="1" spans="3:6" ht="19.5" customHeight="1" thickBot="1">
      <c r="C1" s="40"/>
      <c r="F1" s="40"/>
    </row>
    <row r="2" spans="1:11" ht="19.5" customHeight="1">
      <c r="A2" s="160"/>
      <c r="B2" s="161"/>
      <c r="C2" s="161"/>
      <c r="D2" s="162" t="s">
        <v>2</v>
      </c>
      <c r="E2" s="163"/>
      <c r="F2" s="40"/>
      <c r="G2" s="160"/>
      <c r="H2" s="161"/>
      <c r="I2" s="161"/>
      <c r="J2" s="162" t="s">
        <v>2</v>
      </c>
      <c r="K2" s="163"/>
    </row>
    <row r="3" spans="1:11" ht="19.5" customHeight="1">
      <c r="A3" s="164"/>
      <c r="B3" s="40"/>
      <c r="C3" s="64"/>
      <c r="D3" s="40"/>
      <c r="E3" s="165"/>
      <c r="F3" s="40"/>
      <c r="G3" s="164"/>
      <c r="H3" s="40"/>
      <c r="I3" s="64"/>
      <c r="J3" s="40"/>
      <c r="K3" s="165"/>
    </row>
    <row r="4" spans="1:11" ht="19.5" customHeight="1">
      <c r="A4" s="164"/>
      <c r="B4" s="11" t="s">
        <v>69</v>
      </c>
      <c r="C4" s="11"/>
      <c r="D4" s="11"/>
      <c r="E4" s="165"/>
      <c r="F4" s="40"/>
      <c r="G4" s="164"/>
      <c r="H4" s="11" t="s">
        <v>69</v>
      </c>
      <c r="I4" s="11"/>
      <c r="J4" s="11"/>
      <c r="K4" s="165"/>
    </row>
    <row r="5" spans="1:11" ht="19.5" customHeight="1">
      <c r="A5" s="164"/>
      <c r="B5" s="40"/>
      <c r="C5" s="40"/>
      <c r="D5" s="40"/>
      <c r="E5" s="165"/>
      <c r="F5" s="40"/>
      <c r="G5" s="164"/>
      <c r="H5" s="40"/>
      <c r="I5" s="40"/>
      <c r="J5" s="40"/>
      <c r="K5" s="165"/>
    </row>
    <row r="6" spans="1:11" ht="19.5" customHeight="1">
      <c r="A6" s="164"/>
      <c r="B6" s="159"/>
      <c r="C6" s="159"/>
      <c r="D6" s="159"/>
      <c r="E6" s="165"/>
      <c r="F6" s="40"/>
      <c r="G6" s="164"/>
      <c r="H6" s="159"/>
      <c r="I6" s="159"/>
      <c r="J6" s="159"/>
      <c r="K6" s="165"/>
    </row>
    <row r="7" spans="1:11" s="171" customFormat="1" ht="19.5" customHeight="1">
      <c r="A7" s="168"/>
      <c r="B7" s="131">
        <v>1</v>
      </c>
      <c r="C7" s="131">
        <v>2</v>
      </c>
      <c r="D7" s="131">
        <v>3</v>
      </c>
      <c r="E7" s="169"/>
      <c r="F7" s="170"/>
      <c r="G7" s="168"/>
      <c r="H7" s="131">
        <v>1</v>
      </c>
      <c r="I7" s="131">
        <v>2</v>
      </c>
      <c r="J7" s="131">
        <v>3</v>
      </c>
      <c r="K7" s="169"/>
    </row>
    <row r="8" spans="1:11" ht="19.5" customHeight="1" thickBot="1">
      <c r="A8" s="166"/>
      <c r="B8" s="97"/>
      <c r="C8" s="97"/>
      <c r="D8" s="97"/>
      <c r="E8" s="167"/>
      <c r="F8" s="40"/>
      <c r="G8" s="166"/>
      <c r="H8" s="97"/>
      <c r="I8" s="97"/>
      <c r="J8" s="97"/>
      <c r="K8" s="167"/>
    </row>
    <row r="9" ht="19.5" customHeight="1" thickBot="1">
      <c r="F9" s="40"/>
    </row>
    <row r="10" spans="1:11" ht="19.5" customHeight="1">
      <c r="A10" s="160"/>
      <c r="B10" s="161"/>
      <c r="C10" s="161"/>
      <c r="D10" s="162" t="s">
        <v>2</v>
      </c>
      <c r="E10" s="163"/>
      <c r="F10" s="40"/>
      <c r="G10" s="160"/>
      <c r="H10" s="161"/>
      <c r="I10" s="161"/>
      <c r="J10" s="162" t="s">
        <v>2</v>
      </c>
      <c r="K10" s="163"/>
    </row>
    <row r="11" spans="1:11" ht="19.5" customHeight="1">
      <c r="A11" s="164"/>
      <c r="B11" s="40"/>
      <c r="C11" s="64"/>
      <c r="D11" s="40"/>
      <c r="E11" s="165"/>
      <c r="F11" s="40"/>
      <c r="G11" s="164"/>
      <c r="H11" s="40"/>
      <c r="I11" s="64"/>
      <c r="J11" s="40"/>
      <c r="K11" s="165"/>
    </row>
    <row r="12" spans="1:11" ht="19.5" customHeight="1">
      <c r="A12" s="164"/>
      <c r="B12" s="11" t="s">
        <v>69</v>
      </c>
      <c r="C12" s="11"/>
      <c r="D12" s="11"/>
      <c r="E12" s="165"/>
      <c r="F12" s="40"/>
      <c r="G12" s="164"/>
      <c r="H12" s="11" t="s">
        <v>69</v>
      </c>
      <c r="I12" s="11"/>
      <c r="J12" s="11"/>
      <c r="K12" s="165"/>
    </row>
    <row r="13" spans="1:11" ht="19.5" customHeight="1">
      <c r="A13" s="164"/>
      <c r="B13" s="40"/>
      <c r="C13" s="40"/>
      <c r="D13" s="40"/>
      <c r="E13" s="165"/>
      <c r="F13" s="40"/>
      <c r="G13" s="164"/>
      <c r="H13" s="40"/>
      <c r="I13" s="40"/>
      <c r="J13" s="40"/>
      <c r="K13" s="165"/>
    </row>
    <row r="14" spans="1:11" ht="19.5" customHeight="1">
      <c r="A14" s="164"/>
      <c r="B14" s="159"/>
      <c r="C14" s="159"/>
      <c r="D14" s="159"/>
      <c r="E14" s="165"/>
      <c r="F14" s="40"/>
      <c r="G14" s="164"/>
      <c r="H14" s="159"/>
      <c r="I14" s="159"/>
      <c r="J14" s="159"/>
      <c r="K14" s="165"/>
    </row>
    <row r="15" spans="1:11" s="171" customFormat="1" ht="19.5" customHeight="1">
      <c r="A15" s="168"/>
      <c r="B15" s="131">
        <v>1</v>
      </c>
      <c r="C15" s="131">
        <v>2</v>
      </c>
      <c r="D15" s="131">
        <v>3</v>
      </c>
      <c r="E15" s="169"/>
      <c r="F15" s="170"/>
      <c r="G15" s="168"/>
      <c r="H15" s="131">
        <v>1</v>
      </c>
      <c r="I15" s="131">
        <v>2</v>
      </c>
      <c r="J15" s="131">
        <v>3</v>
      </c>
      <c r="K15" s="169"/>
    </row>
    <row r="16" spans="1:11" ht="19.5" customHeight="1" thickBot="1">
      <c r="A16" s="166"/>
      <c r="B16" s="97"/>
      <c r="C16" s="97"/>
      <c r="D16" s="97"/>
      <c r="E16" s="167"/>
      <c r="F16" s="40"/>
      <c r="G16" s="166"/>
      <c r="H16" s="97"/>
      <c r="I16" s="97"/>
      <c r="J16" s="97"/>
      <c r="K16" s="167"/>
    </row>
    <row r="17" ht="19.5" customHeight="1" thickBot="1"/>
    <row r="18" spans="1:11" ht="19.5" customHeight="1">
      <c r="A18" s="160"/>
      <c r="B18" s="161"/>
      <c r="C18" s="161"/>
      <c r="D18" s="162" t="s">
        <v>2</v>
      </c>
      <c r="E18" s="163"/>
      <c r="F18" s="40"/>
      <c r="G18" s="160"/>
      <c r="H18" s="161"/>
      <c r="I18" s="161"/>
      <c r="J18" s="162" t="s">
        <v>2</v>
      </c>
      <c r="K18" s="163"/>
    </row>
    <row r="19" spans="1:11" ht="19.5" customHeight="1">
      <c r="A19" s="164"/>
      <c r="B19" s="40"/>
      <c r="C19" s="64"/>
      <c r="D19" s="40"/>
      <c r="E19" s="165"/>
      <c r="F19" s="40"/>
      <c r="G19" s="164"/>
      <c r="H19" s="40"/>
      <c r="I19" s="64"/>
      <c r="J19" s="40"/>
      <c r="K19" s="165"/>
    </row>
    <row r="20" spans="1:11" ht="19.5" customHeight="1">
      <c r="A20" s="164"/>
      <c r="B20" s="11" t="s">
        <v>69</v>
      </c>
      <c r="C20" s="11"/>
      <c r="D20" s="11"/>
      <c r="E20" s="165"/>
      <c r="F20" s="40"/>
      <c r="G20" s="164"/>
      <c r="H20" s="11" t="s">
        <v>69</v>
      </c>
      <c r="I20" s="11"/>
      <c r="J20" s="11"/>
      <c r="K20" s="165"/>
    </row>
    <row r="21" spans="1:11" ht="19.5" customHeight="1">
      <c r="A21" s="164"/>
      <c r="B21" s="40"/>
      <c r="C21" s="40"/>
      <c r="D21" s="40"/>
      <c r="E21" s="165"/>
      <c r="F21" s="40"/>
      <c r="G21" s="164"/>
      <c r="H21" s="40"/>
      <c r="I21" s="40"/>
      <c r="J21" s="40"/>
      <c r="K21" s="165"/>
    </row>
    <row r="22" spans="1:11" ht="19.5" customHeight="1">
      <c r="A22" s="164"/>
      <c r="B22" s="159"/>
      <c r="C22" s="159"/>
      <c r="D22" s="159"/>
      <c r="E22" s="165"/>
      <c r="F22" s="40"/>
      <c r="G22" s="164"/>
      <c r="H22" s="159"/>
      <c r="I22" s="159"/>
      <c r="J22" s="159"/>
      <c r="K22" s="165"/>
    </row>
    <row r="23" spans="1:11" s="171" customFormat="1" ht="19.5" customHeight="1">
      <c r="A23" s="168"/>
      <c r="B23" s="131">
        <v>1</v>
      </c>
      <c r="C23" s="131">
        <v>2</v>
      </c>
      <c r="D23" s="131">
        <v>3</v>
      </c>
      <c r="E23" s="169"/>
      <c r="F23" s="170"/>
      <c r="G23" s="168"/>
      <c r="H23" s="131">
        <v>1</v>
      </c>
      <c r="I23" s="131">
        <v>2</v>
      </c>
      <c r="J23" s="131">
        <v>3</v>
      </c>
      <c r="K23" s="169"/>
    </row>
    <row r="24" spans="1:11" ht="19.5" customHeight="1" thickBot="1">
      <c r="A24" s="166"/>
      <c r="B24" s="97"/>
      <c r="C24" s="97"/>
      <c r="D24" s="97"/>
      <c r="E24" s="167"/>
      <c r="F24" s="40"/>
      <c r="G24" s="166"/>
      <c r="H24" s="97"/>
      <c r="I24" s="97"/>
      <c r="J24" s="97"/>
      <c r="K24" s="167"/>
    </row>
    <row r="25" ht="19.5" customHeight="1" thickBot="1"/>
    <row r="26" spans="1:11" ht="19.5" customHeight="1">
      <c r="A26" s="160"/>
      <c r="B26" s="161"/>
      <c r="C26" s="161"/>
      <c r="D26" s="162" t="s">
        <v>2</v>
      </c>
      <c r="E26" s="163"/>
      <c r="F26" s="40"/>
      <c r="G26" s="160"/>
      <c r="H26" s="161"/>
      <c r="I26" s="161"/>
      <c r="J26" s="162" t="s">
        <v>2</v>
      </c>
      <c r="K26" s="163"/>
    </row>
    <row r="27" spans="1:11" ht="19.5" customHeight="1">
      <c r="A27" s="164"/>
      <c r="B27" s="40"/>
      <c r="C27" s="64"/>
      <c r="D27" s="40"/>
      <c r="E27" s="165"/>
      <c r="F27" s="40"/>
      <c r="G27" s="164"/>
      <c r="H27" s="40"/>
      <c r="I27" s="64"/>
      <c r="J27" s="40"/>
      <c r="K27" s="165"/>
    </row>
    <row r="28" spans="1:11" ht="19.5" customHeight="1">
      <c r="A28" s="164"/>
      <c r="B28" s="11" t="s">
        <v>69</v>
      </c>
      <c r="C28" s="11"/>
      <c r="D28" s="11"/>
      <c r="E28" s="165"/>
      <c r="F28" s="40"/>
      <c r="G28" s="164"/>
      <c r="H28" s="11" t="s">
        <v>69</v>
      </c>
      <c r="I28" s="11"/>
      <c r="J28" s="11"/>
      <c r="K28" s="165"/>
    </row>
    <row r="29" spans="1:11" ht="19.5" customHeight="1">
      <c r="A29" s="164"/>
      <c r="B29" s="40"/>
      <c r="C29" s="40"/>
      <c r="D29" s="40"/>
      <c r="E29" s="165"/>
      <c r="F29" s="40"/>
      <c r="G29" s="164"/>
      <c r="H29" s="40"/>
      <c r="I29" s="40"/>
      <c r="J29" s="40"/>
      <c r="K29" s="165"/>
    </row>
    <row r="30" spans="1:11" ht="19.5" customHeight="1">
      <c r="A30" s="164"/>
      <c r="B30" s="159"/>
      <c r="C30" s="159"/>
      <c r="D30" s="159"/>
      <c r="E30" s="165"/>
      <c r="F30" s="40"/>
      <c r="G30" s="164"/>
      <c r="H30" s="159"/>
      <c r="I30" s="159"/>
      <c r="J30" s="159"/>
      <c r="K30" s="165"/>
    </row>
    <row r="31" spans="1:11" s="171" customFormat="1" ht="19.5" customHeight="1">
      <c r="A31" s="168"/>
      <c r="B31" s="131">
        <v>1</v>
      </c>
      <c r="C31" s="131">
        <v>2</v>
      </c>
      <c r="D31" s="131">
        <v>3</v>
      </c>
      <c r="E31" s="169"/>
      <c r="F31" s="170"/>
      <c r="G31" s="168"/>
      <c r="H31" s="131">
        <v>1</v>
      </c>
      <c r="I31" s="131">
        <v>2</v>
      </c>
      <c r="J31" s="131">
        <v>3</v>
      </c>
      <c r="K31" s="169"/>
    </row>
    <row r="32" spans="1:11" ht="19.5" customHeight="1" thickBot="1">
      <c r="A32" s="166"/>
      <c r="B32" s="97"/>
      <c r="C32" s="97"/>
      <c r="D32" s="97"/>
      <c r="E32" s="167"/>
      <c r="F32" s="40"/>
      <c r="G32" s="166"/>
      <c r="H32" s="97"/>
      <c r="I32" s="97"/>
      <c r="J32" s="97"/>
      <c r="K32" s="167"/>
    </row>
    <row r="33" ht="19.5" customHeight="1" thickBot="1"/>
    <row r="34" spans="1:11" ht="19.5" customHeight="1">
      <c r="A34" s="160"/>
      <c r="B34" s="161"/>
      <c r="C34" s="161"/>
      <c r="D34" s="162" t="s">
        <v>2</v>
      </c>
      <c r="E34" s="163"/>
      <c r="F34" s="40"/>
      <c r="G34" s="160"/>
      <c r="H34" s="161"/>
      <c r="I34" s="161"/>
      <c r="J34" s="162" t="s">
        <v>2</v>
      </c>
      <c r="K34" s="163"/>
    </row>
    <row r="35" spans="1:11" ht="19.5" customHeight="1">
      <c r="A35" s="164"/>
      <c r="B35" s="40"/>
      <c r="C35" s="64"/>
      <c r="D35" s="40"/>
      <c r="E35" s="165"/>
      <c r="F35" s="40"/>
      <c r="G35" s="164"/>
      <c r="H35" s="40"/>
      <c r="I35" s="64"/>
      <c r="J35" s="40"/>
      <c r="K35" s="165"/>
    </row>
    <row r="36" spans="1:11" ht="19.5" customHeight="1">
      <c r="A36" s="164"/>
      <c r="B36" s="11" t="s">
        <v>69</v>
      </c>
      <c r="C36" s="11"/>
      <c r="D36" s="11"/>
      <c r="E36" s="165"/>
      <c r="F36" s="40"/>
      <c r="G36" s="164"/>
      <c r="H36" s="11" t="s">
        <v>69</v>
      </c>
      <c r="I36" s="11"/>
      <c r="J36" s="11"/>
      <c r="K36" s="165"/>
    </row>
    <row r="37" spans="1:11" ht="19.5" customHeight="1">
      <c r="A37" s="164"/>
      <c r="B37" s="40"/>
      <c r="C37" s="40"/>
      <c r="D37" s="40"/>
      <c r="E37" s="165"/>
      <c r="F37" s="40"/>
      <c r="G37" s="164"/>
      <c r="H37" s="40"/>
      <c r="I37" s="40"/>
      <c r="J37" s="40"/>
      <c r="K37" s="165"/>
    </row>
    <row r="38" spans="1:11" ht="19.5" customHeight="1">
      <c r="A38" s="164"/>
      <c r="B38" s="159"/>
      <c r="C38" s="159"/>
      <c r="D38" s="159"/>
      <c r="E38" s="165"/>
      <c r="F38" s="40"/>
      <c r="G38" s="164"/>
      <c r="H38" s="159"/>
      <c r="I38" s="159"/>
      <c r="J38" s="159"/>
      <c r="K38" s="165"/>
    </row>
    <row r="39" spans="1:11" s="171" customFormat="1" ht="19.5" customHeight="1">
      <c r="A39" s="168"/>
      <c r="B39" s="131">
        <v>1</v>
      </c>
      <c r="C39" s="131">
        <v>2</v>
      </c>
      <c r="D39" s="131">
        <v>3</v>
      </c>
      <c r="E39" s="169"/>
      <c r="F39" s="170"/>
      <c r="G39" s="168"/>
      <c r="H39" s="131">
        <v>1</v>
      </c>
      <c r="I39" s="131">
        <v>2</v>
      </c>
      <c r="J39" s="131">
        <v>3</v>
      </c>
      <c r="K39" s="169"/>
    </row>
    <row r="40" spans="1:11" ht="19.5" customHeight="1" thickBot="1">
      <c r="A40" s="166"/>
      <c r="B40" s="97"/>
      <c r="C40" s="97"/>
      <c r="D40" s="97"/>
      <c r="E40" s="167"/>
      <c r="F40" s="40"/>
      <c r="G40" s="166"/>
      <c r="H40" s="97"/>
      <c r="I40" s="97"/>
      <c r="J40" s="97"/>
      <c r="K40" s="167"/>
    </row>
  </sheetData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2" activePane="bottomLeft" state="frozen"/>
      <selection pane="topLeft" activeCell="A1" sqref="A1"/>
      <selection pane="bottomLeft" activeCell="K35" sqref="K35"/>
    </sheetView>
  </sheetViews>
  <sheetFormatPr defaultColWidth="9.140625" defaultRowHeight="12.75"/>
  <sheetData>
    <row r="1" ht="12.75">
      <c r="A1" t="s">
        <v>70</v>
      </c>
    </row>
    <row r="2" spans="1:11" ht="12.75">
      <c r="A2" t="s">
        <v>71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Zeros="0" zoomScale="75" zoomScaleNormal="75" workbookViewId="0" topLeftCell="A1">
      <selection activeCell="N10" sqref="N10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26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56" t="s">
        <v>1</v>
      </c>
      <c r="U3" s="56"/>
      <c r="V3" s="56"/>
      <c r="W3" s="55" t="s">
        <v>76</v>
      </c>
      <c r="X3" s="9"/>
      <c r="Y3" s="9"/>
      <c r="Z3" s="9"/>
      <c r="AA3" s="9"/>
      <c r="AB3" s="9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 t="s">
        <v>77</v>
      </c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 t="s">
        <v>78</v>
      </c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81</v>
      </c>
      <c r="I6" s="8" t="s">
        <v>82</v>
      </c>
      <c r="J6" s="8"/>
      <c r="K6" s="8"/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27</v>
      </c>
      <c r="B9" s="52"/>
      <c r="C9" s="8"/>
      <c r="E9" s="8" t="s">
        <v>115</v>
      </c>
      <c r="F9" s="61"/>
      <c r="G9" s="8" t="s">
        <v>116</v>
      </c>
      <c r="H9" s="52"/>
      <c r="I9" s="8"/>
      <c r="L9" s="56" t="s">
        <v>5</v>
      </c>
      <c r="M9" s="9"/>
      <c r="N9" s="52" t="s">
        <v>117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28</v>
      </c>
      <c r="I11" s="16"/>
      <c r="J11" s="20"/>
      <c r="K11" s="20" t="s">
        <v>29</v>
      </c>
      <c r="L11" s="14"/>
      <c r="M11" s="15" t="s">
        <v>2</v>
      </c>
      <c r="N11" s="22"/>
      <c r="O11"/>
      <c r="P11" s="20" t="s">
        <v>30</v>
      </c>
      <c r="Q11" s="23" t="s">
        <v>31</v>
      </c>
      <c r="R11" s="14"/>
      <c r="S11" s="15" t="s">
        <v>32</v>
      </c>
      <c r="T11" s="16"/>
      <c r="U11"/>
      <c r="V11" s="20" t="s">
        <v>33</v>
      </c>
      <c r="W11" s="20" t="s">
        <v>34</v>
      </c>
      <c r="X11" s="24" t="s">
        <v>14</v>
      </c>
      <c r="Y11" s="26" t="s">
        <v>35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36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217">
        <v>880119</v>
      </c>
      <c r="B13" s="156">
        <v>53.7</v>
      </c>
      <c r="C13" s="218">
        <v>56</v>
      </c>
      <c r="D13" s="219" t="s">
        <v>83</v>
      </c>
      <c r="E13" s="223" t="s">
        <v>73</v>
      </c>
      <c r="F13" s="225"/>
      <c r="G13" s="71">
        <v>60</v>
      </c>
      <c r="H13" s="44">
        <v>-80</v>
      </c>
      <c r="I13" s="44">
        <v>-80</v>
      </c>
      <c r="J13" s="42">
        <f>MAX(G13,H13,I13)</f>
        <v>60</v>
      </c>
      <c r="K13" s="43">
        <f>IF(J13&lt;0,0,J13)</f>
        <v>60</v>
      </c>
      <c r="L13" s="44">
        <v>32.5</v>
      </c>
      <c r="M13" s="44">
        <v>37.5</v>
      </c>
      <c r="N13" s="44">
        <v>42.5</v>
      </c>
      <c r="O13" s="43">
        <f>MAX(L13,M13,N13)</f>
        <v>42.5</v>
      </c>
      <c r="P13" s="43">
        <f>IF(O13&lt;0,0,O13)</f>
        <v>42.5</v>
      </c>
      <c r="Q13" s="43">
        <f>SUM(K13+P13)</f>
        <v>102.5</v>
      </c>
      <c r="R13" s="44">
        <v>60</v>
      </c>
      <c r="S13" s="44">
        <v>80</v>
      </c>
      <c r="T13" s="44">
        <v>90</v>
      </c>
      <c r="U13" s="43">
        <f aca="true" t="shared" si="0" ref="U13:U24">MAX(R13,S13,T13)</f>
        <v>90</v>
      </c>
      <c r="V13" s="43">
        <f aca="true" t="shared" si="1" ref="V13:V24">IF(U13&lt;0,0,U13)</f>
        <v>90</v>
      </c>
      <c r="W13" s="43">
        <f aca="true" t="shared" si="2" ref="W13:W24">SUM(K13+P13+V13)</f>
        <v>192.5</v>
      </c>
      <c r="X13" s="45">
        <f>IF(B13&lt;&gt;0,VLOOKUP(INT(B13),Wilksmen,(B13-INT(B13))*10+2),0)</f>
        <v>0.9492</v>
      </c>
      <c r="Y13" s="42">
        <f aca="true" t="shared" si="3" ref="Y13:Y24">SUM(W13*X13)</f>
        <v>182.721</v>
      </c>
      <c r="Z13" s="46"/>
      <c r="AA13" s="46"/>
      <c r="AB13" s="46"/>
      <c r="AC13" s="46"/>
    </row>
    <row r="14" spans="1:29" s="39" customFormat="1" ht="18" customHeight="1">
      <c r="A14" s="209">
        <v>741101</v>
      </c>
      <c r="B14" s="180">
        <v>74.3</v>
      </c>
      <c r="C14" s="210">
        <v>75</v>
      </c>
      <c r="D14" s="211" t="s">
        <v>84</v>
      </c>
      <c r="E14" s="223" t="s">
        <v>72</v>
      </c>
      <c r="F14" s="72"/>
      <c r="G14" s="71">
        <v>200</v>
      </c>
      <c r="H14" s="44" t="s">
        <v>79</v>
      </c>
      <c r="I14" s="44" t="s">
        <v>79</v>
      </c>
      <c r="J14" s="42">
        <f aca="true" t="shared" si="4" ref="J14:J24">MAX(G14,H14,I14)</f>
        <v>200</v>
      </c>
      <c r="K14" s="43">
        <v>200</v>
      </c>
      <c r="L14" s="44">
        <v>165</v>
      </c>
      <c r="M14" s="44">
        <v>175</v>
      </c>
      <c r="N14" s="44">
        <v>-180</v>
      </c>
      <c r="O14" s="43">
        <f aca="true" t="shared" si="5" ref="O14:O24">MAX(L14,M14,N14)</f>
        <v>175</v>
      </c>
      <c r="P14" s="43">
        <f aca="true" t="shared" si="6" ref="P14:P24">IF(O14&lt;0,0,O14)</f>
        <v>175</v>
      </c>
      <c r="Q14" s="43">
        <f>SUM(K14+P14)</f>
        <v>375</v>
      </c>
      <c r="R14" s="44">
        <v>180</v>
      </c>
      <c r="S14" s="44">
        <v>200</v>
      </c>
      <c r="T14" s="44"/>
      <c r="U14" s="43">
        <f t="shared" si="0"/>
        <v>200</v>
      </c>
      <c r="V14" s="43">
        <f t="shared" si="1"/>
        <v>200</v>
      </c>
      <c r="W14" s="43">
        <f t="shared" si="2"/>
        <v>575</v>
      </c>
      <c r="X14" s="45">
        <f aca="true" t="shared" si="7" ref="X14:X24">IF(B14&lt;&gt;0,VLOOKUP(INT(B14),Wilksmen,(B14-INT(B14))*10+2),0)</f>
        <v>0.7173</v>
      </c>
      <c r="Y14" s="42">
        <f t="shared" si="3"/>
        <v>412.44750000000005</v>
      </c>
      <c r="Z14" s="44"/>
      <c r="AA14" s="44"/>
      <c r="AB14" s="44"/>
      <c r="AC14" s="44"/>
    </row>
    <row r="15" spans="1:29" s="39" customFormat="1" ht="18" customHeight="1">
      <c r="A15" s="221">
        <v>610607</v>
      </c>
      <c r="B15" s="188">
        <v>74.9</v>
      </c>
      <c r="C15" s="222">
        <v>75</v>
      </c>
      <c r="D15" s="223" t="s">
        <v>85</v>
      </c>
      <c r="E15" s="223" t="s">
        <v>74</v>
      </c>
      <c r="F15" s="71"/>
      <c r="G15" s="71">
        <v>200</v>
      </c>
      <c r="H15" s="44">
        <v>215</v>
      </c>
      <c r="I15" s="44">
        <v>225</v>
      </c>
      <c r="J15" s="42">
        <f t="shared" si="4"/>
        <v>225</v>
      </c>
      <c r="K15" s="43">
        <f aca="true" t="shared" si="8" ref="K15:K24">IF(J15&lt;0,0,J15)</f>
        <v>225</v>
      </c>
      <c r="L15" s="44">
        <v>125</v>
      </c>
      <c r="M15" s="44">
        <v>135</v>
      </c>
      <c r="N15" s="44">
        <v>-145</v>
      </c>
      <c r="O15" s="43">
        <f t="shared" si="5"/>
        <v>135</v>
      </c>
      <c r="P15" s="43">
        <f t="shared" si="6"/>
        <v>135</v>
      </c>
      <c r="Q15" s="43">
        <f>SUM(K15+P15)</f>
        <v>360</v>
      </c>
      <c r="R15" s="44">
        <v>200</v>
      </c>
      <c r="S15" s="44">
        <v>220</v>
      </c>
      <c r="T15" s="44">
        <v>-235</v>
      </c>
      <c r="U15" s="43">
        <f t="shared" si="0"/>
        <v>220</v>
      </c>
      <c r="V15" s="43">
        <f t="shared" si="1"/>
        <v>220</v>
      </c>
      <c r="W15" s="43">
        <f t="shared" si="2"/>
        <v>580</v>
      </c>
      <c r="X15" s="45">
        <f t="shared" si="7"/>
        <v>0.7132</v>
      </c>
      <c r="Y15" s="42">
        <f t="shared" si="3"/>
        <v>413.65599999999995</v>
      </c>
      <c r="Z15" s="44"/>
      <c r="AA15" s="44"/>
      <c r="AB15" s="44"/>
      <c r="AC15" s="44"/>
    </row>
    <row r="16" spans="1:29" s="39" customFormat="1" ht="18" customHeight="1">
      <c r="A16" s="209">
        <v>790306</v>
      </c>
      <c r="B16" s="180">
        <v>82.5</v>
      </c>
      <c r="C16" s="210">
        <v>82.5</v>
      </c>
      <c r="D16" s="211" t="s">
        <v>86</v>
      </c>
      <c r="E16" s="223" t="s">
        <v>74</v>
      </c>
      <c r="F16" s="72"/>
      <c r="G16" s="71">
        <v>200</v>
      </c>
      <c r="H16" s="44">
        <v>215</v>
      </c>
      <c r="I16" s="44">
        <v>225</v>
      </c>
      <c r="J16" s="42">
        <f t="shared" si="4"/>
        <v>225</v>
      </c>
      <c r="K16" s="43">
        <v>225</v>
      </c>
      <c r="L16" s="44">
        <v>135</v>
      </c>
      <c r="M16" s="44">
        <v>142.5</v>
      </c>
      <c r="N16" s="44">
        <v>-150</v>
      </c>
      <c r="O16" s="43"/>
      <c r="P16" s="43">
        <v>142.5</v>
      </c>
      <c r="Q16" s="43">
        <f>SUM(K16+P16)</f>
        <v>367.5</v>
      </c>
      <c r="R16" s="44">
        <v>210</v>
      </c>
      <c r="S16" s="44">
        <v>225</v>
      </c>
      <c r="T16" s="44">
        <v>232.5</v>
      </c>
      <c r="U16" s="43">
        <f t="shared" si="0"/>
        <v>232.5</v>
      </c>
      <c r="V16" s="43">
        <f t="shared" si="1"/>
        <v>232.5</v>
      </c>
      <c r="W16" s="43">
        <f t="shared" si="2"/>
        <v>600</v>
      </c>
      <c r="X16" s="45">
        <f t="shared" si="7"/>
        <v>0.6699</v>
      </c>
      <c r="Y16" s="42">
        <f t="shared" si="3"/>
        <v>401.94000000000005</v>
      </c>
      <c r="Z16" s="44"/>
      <c r="AA16" s="44"/>
      <c r="AB16" s="44"/>
      <c r="AC16" s="44"/>
    </row>
    <row r="17" spans="1:29" s="39" customFormat="1" ht="18" customHeight="1">
      <c r="A17" s="221">
        <v>651110</v>
      </c>
      <c r="B17" s="188">
        <v>92.1</v>
      </c>
      <c r="C17" s="222">
        <v>100</v>
      </c>
      <c r="D17" s="223" t="s">
        <v>87</v>
      </c>
      <c r="E17" s="223" t="s">
        <v>73</v>
      </c>
      <c r="F17" s="71"/>
      <c r="G17" s="71">
        <v>225</v>
      </c>
      <c r="H17" s="44">
        <v>235</v>
      </c>
      <c r="I17" s="44">
        <v>245</v>
      </c>
      <c r="J17" s="42">
        <f>MAX(G17,H17,I17)</f>
        <v>245</v>
      </c>
      <c r="K17" s="43">
        <f>IF(J17&lt;0,0,J17)</f>
        <v>245</v>
      </c>
      <c r="L17" s="44">
        <v>150</v>
      </c>
      <c r="M17" s="44">
        <v>157.5</v>
      </c>
      <c r="N17" s="44">
        <v>-162.5</v>
      </c>
      <c r="O17" s="43">
        <f>MAX(L17,M17,N17)</f>
        <v>157.5</v>
      </c>
      <c r="P17" s="43">
        <f>IF(O17&lt;0,0,O17)</f>
        <v>157.5</v>
      </c>
      <c r="Q17" s="43">
        <f>SUM(K17+P17)</f>
        <v>402.5</v>
      </c>
      <c r="R17" s="44">
        <v>240</v>
      </c>
      <c r="S17" s="44">
        <v>260</v>
      </c>
      <c r="T17" s="44">
        <v>267.5</v>
      </c>
      <c r="U17" s="43">
        <f>MAX(R17,S17,T17)</f>
        <v>267.5</v>
      </c>
      <c r="V17" s="43">
        <f>IF(U17&lt;0,0,U17)</f>
        <v>267.5</v>
      </c>
      <c r="W17" s="43">
        <f>SUM(K17+P17+V17)</f>
        <v>670</v>
      </c>
      <c r="X17" s="45">
        <f>IF(B17&lt;&gt;0,VLOOKUP(INT(B17),Wilksmen,(B17-INT(B17))*10+2),0)</f>
        <v>0.6311</v>
      </c>
      <c r="Y17" s="42">
        <f t="shared" si="3"/>
        <v>422.837</v>
      </c>
      <c r="Z17" s="44"/>
      <c r="AA17" s="44"/>
      <c r="AB17" s="44"/>
      <c r="AC17" s="44"/>
    </row>
    <row r="18" spans="1:29" s="39" customFormat="1" ht="18" customHeight="1">
      <c r="A18" s="221">
        <v>670425</v>
      </c>
      <c r="B18" s="188">
        <v>109.5</v>
      </c>
      <c r="C18" s="222">
        <v>110</v>
      </c>
      <c r="D18" s="223" t="s">
        <v>88</v>
      </c>
      <c r="E18" s="223" t="s">
        <v>72</v>
      </c>
      <c r="F18" s="71"/>
      <c r="G18" s="71">
        <v>270</v>
      </c>
      <c r="H18" s="44">
        <v>285</v>
      </c>
      <c r="I18" s="44" t="s">
        <v>79</v>
      </c>
      <c r="J18" s="42">
        <f t="shared" si="4"/>
        <v>285</v>
      </c>
      <c r="K18" s="43">
        <f t="shared" si="8"/>
        <v>285</v>
      </c>
      <c r="L18" s="44">
        <v>190</v>
      </c>
      <c r="M18" s="44">
        <v>-195</v>
      </c>
      <c r="N18" s="44">
        <v>195</v>
      </c>
      <c r="O18" s="43">
        <f t="shared" si="5"/>
        <v>195</v>
      </c>
      <c r="P18" s="43">
        <f t="shared" si="6"/>
        <v>195</v>
      </c>
      <c r="Q18" s="43">
        <f aca="true" t="shared" si="9" ref="Q18:Q24">SUM(K18+P18)</f>
        <v>480</v>
      </c>
      <c r="R18" s="44">
        <v>260</v>
      </c>
      <c r="S18" s="44">
        <v>280</v>
      </c>
      <c r="T18" s="44">
        <v>-290</v>
      </c>
      <c r="U18" s="43">
        <f t="shared" si="0"/>
        <v>280</v>
      </c>
      <c r="V18" s="43">
        <f t="shared" si="1"/>
        <v>280</v>
      </c>
      <c r="W18" s="43">
        <f t="shared" si="2"/>
        <v>760</v>
      </c>
      <c r="X18" s="45">
        <f t="shared" si="7"/>
        <v>0.5893</v>
      </c>
      <c r="Y18" s="42">
        <f t="shared" si="3"/>
        <v>447.86800000000005</v>
      </c>
      <c r="Z18" s="44"/>
      <c r="AA18" s="44"/>
      <c r="AB18" s="44"/>
      <c r="AC18" s="44"/>
    </row>
    <row r="19" spans="1:29" s="39" customFormat="1" ht="18" customHeight="1">
      <c r="A19" s="221">
        <v>560716</v>
      </c>
      <c r="B19" s="188">
        <v>112.8</v>
      </c>
      <c r="C19" s="222">
        <v>125</v>
      </c>
      <c r="D19" s="223" t="s">
        <v>89</v>
      </c>
      <c r="E19" s="223" t="s">
        <v>74</v>
      </c>
      <c r="F19" s="71"/>
      <c r="G19" s="71">
        <v>190</v>
      </c>
      <c r="H19" s="44">
        <v>210</v>
      </c>
      <c r="I19" s="44">
        <v>-220</v>
      </c>
      <c r="J19" s="42">
        <f t="shared" si="4"/>
        <v>210</v>
      </c>
      <c r="K19" s="43">
        <f t="shared" si="8"/>
        <v>210</v>
      </c>
      <c r="L19" s="44">
        <v>160</v>
      </c>
      <c r="M19" s="44">
        <v>175</v>
      </c>
      <c r="N19" s="44">
        <v>-180</v>
      </c>
      <c r="O19" s="43">
        <f t="shared" si="5"/>
        <v>175</v>
      </c>
      <c r="P19" s="43">
        <f t="shared" si="6"/>
        <v>175</v>
      </c>
      <c r="Q19" s="43">
        <f t="shared" si="9"/>
        <v>385</v>
      </c>
      <c r="R19" s="44">
        <v>220</v>
      </c>
      <c r="S19" s="44">
        <v>235</v>
      </c>
      <c r="T19" s="44"/>
      <c r="U19" s="43">
        <f t="shared" si="0"/>
        <v>235</v>
      </c>
      <c r="V19" s="43">
        <f t="shared" si="1"/>
        <v>235</v>
      </c>
      <c r="W19" s="43">
        <f t="shared" si="2"/>
        <v>620</v>
      </c>
      <c r="X19" s="45">
        <f t="shared" si="7"/>
        <v>0.5841</v>
      </c>
      <c r="Y19" s="42">
        <f t="shared" si="3"/>
        <v>362.142</v>
      </c>
      <c r="Z19" s="44"/>
      <c r="AA19" s="44"/>
      <c r="AB19" s="44"/>
      <c r="AC19" s="44"/>
    </row>
    <row r="20" spans="1:29" s="39" customFormat="1" ht="18" customHeight="1">
      <c r="A20" s="209">
        <v>780827</v>
      </c>
      <c r="B20" s="180">
        <v>90.6</v>
      </c>
      <c r="C20" s="210">
        <v>100</v>
      </c>
      <c r="D20" s="211" t="s">
        <v>90</v>
      </c>
      <c r="E20" s="223" t="s">
        <v>73</v>
      </c>
      <c r="F20" s="71"/>
      <c r="G20" s="71">
        <v>160</v>
      </c>
      <c r="H20" s="44">
        <v>170</v>
      </c>
      <c r="I20" s="44" t="s">
        <v>79</v>
      </c>
      <c r="J20" s="42">
        <f t="shared" si="4"/>
        <v>170</v>
      </c>
      <c r="K20" s="43">
        <f t="shared" si="8"/>
        <v>170</v>
      </c>
      <c r="L20" s="44">
        <v>170</v>
      </c>
      <c r="M20" s="44">
        <v>-180</v>
      </c>
      <c r="N20" s="44" t="s">
        <v>79</v>
      </c>
      <c r="O20" s="43">
        <f t="shared" si="5"/>
        <v>170</v>
      </c>
      <c r="P20" s="43">
        <f t="shared" si="6"/>
        <v>170</v>
      </c>
      <c r="Q20" s="43">
        <f t="shared" si="9"/>
        <v>340</v>
      </c>
      <c r="R20" s="44">
        <v>200</v>
      </c>
      <c r="S20" s="44"/>
      <c r="T20" s="44"/>
      <c r="U20" s="43">
        <f t="shared" si="0"/>
        <v>200</v>
      </c>
      <c r="V20" s="43">
        <f t="shared" si="1"/>
        <v>200</v>
      </c>
      <c r="W20" s="43">
        <f t="shared" si="2"/>
        <v>540</v>
      </c>
      <c r="X20" s="45">
        <f t="shared" si="7"/>
        <v>0.6363</v>
      </c>
      <c r="Y20" s="42">
        <f t="shared" si="3"/>
        <v>343.602</v>
      </c>
      <c r="Z20" s="44"/>
      <c r="AA20" s="44"/>
      <c r="AB20" s="44"/>
      <c r="AC20" s="44"/>
    </row>
    <row r="21" spans="1:29" s="39" customFormat="1" ht="18" customHeight="1">
      <c r="A21" s="221">
        <v>850901</v>
      </c>
      <c r="B21" s="188">
        <v>79.8</v>
      </c>
      <c r="C21" s="222">
        <v>82.5</v>
      </c>
      <c r="D21" s="223" t="s">
        <v>75</v>
      </c>
      <c r="E21" s="223" t="s">
        <v>73</v>
      </c>
      <c r="F21" s="72"/>
      <c r="G21" s="71">
        <v>95</v>
      </c>
      <c r="H21" s="44">
        <v>110</v>
      </c>
      <c r="I21" s="44">
        <v>125</v>
      </c>
      <c r="J21" s="42">
        <f t="shared" si="4"/>
        <v>125</v>
      </c>
      <c r="K21" s="43">
        <f t="shared" si="8"/>
        <v>125</v>
      </c>
      <c r="L21" s="44">
        <v>70</v>
      </c>
      <c r="M21" s="44">
        <v>-85</v>
      </c>
      <c r="N21" s="44">
        <v>-85</v>
      </c>
      <c r="O21" s="43">
        <f t="shared" si="5"/>
        <v>70</v>
      </c>
      <c r="P21" s="43">
        <f t="shared" si="6"/>
        <v>70</v>
      </c>
      <c r="Q21" s="43">
        <f t="shared" si="9"/>
        <v>195</v>
      </c>
      <c r="R21" s="44">
        <v>125</v>
      </c>
      <c r="S21" s="44">
        <v>135</v>
      </c>
      <c r="T21" s="44">
        <v>145</v>
      </c>
      <c r="U21" s="43">
        <f t="shared" si="0"/>
        <v>145</v>
      </c>
      <c r="V21" s="43">
        <f t="shared" si="1"/>
        <v>145</v>
      </c>
      <c r="W21" s="43">
        <f t="shared" si="2"/>
        <v>340</v>
      </c>
      <c r="X21" s="45">
        <f t="shared" si="7"/>
        <v>0.6838</v>
      </c>
      <c r="Y21" s="42">
        <f t="shared" si="3"/>
        <v>232.492</v>
      </c>
      <c r="Z21" s="44"/>
      <c r="AA21" s="44"/>
      <c r="AB21" s="44"/>
      <c r="AC21" s="44"/>
    </row>
    <row r="22" spans="1:29" s="39" customFormat="1" ht="18" customHeight="1">
      <c r="A22" s="209"/>
      <c r="B22" s="180"/>
      <c r="C22" s="210"/>
      <c r="D22" s="211"/>
      <c r="E22" s="223"/>
      <c r="F22" s="71"/>
      <c r="G22" s="71"/>
      <c r="H22" s="44"/>
      <c r="I22" s="44"/>
      <c r="J22" s="42">
        <f t="shared" si="4"/>
        <v>0</v>
      </c>
      <c r="K22" s="43">
        <f t="shared" si="8"/>
        <v>0</v>
      </c>
      <c r="L22" s="44"/>
      <c r="M22" s="44"/>
      <c r="N22" s="44"/>
      <c r="O22" s="43">
        <f t="shared" si="5"/>
        <v>0</v>
      </c>
      <c r="P22" s="43">
        <f t="shared" si="6"/>
        <v>0</v>
      </c>
      <c r="Q22" s="43">
        <f t="shared" si="9"/>
        <v>0</v>
      </c>
      <c r="R22" s="44"/>
      <c r="S22" s="44"/>
      <c r="T22" s="44"/>
      <c r="U22" s="43">
        <f t="shared" si="0"/>
        <v>0</v>
      </c>
      <c r="V22" s="43">
        <f t="shared" si="1"/>
        <v>0</v>
      </c>
      <c r="W22" s="43">
        <f t="shared" si="2"/>
        <v>0</v>
      </c>
      <c r="X22" s="45">
        <f t="shared" si="7"/>
        <v>0</v>
      </c>
      <c r="Y22" s="42">
        <f t="shared" si="3"/>
        <v>0</v>
      </c>
      <c r="Z22" s="44"/>
      <c r="AA22" s="44"/>
      <c r="AB22" s="44"/>
      <c r="AC22" s="44"/>
    </row>
    <row r="23" spans="1:29" s="39" customFormat="1" ht="18" customHeight="1">
      <c r="A23" s="221"/>
      <c r="B23" s="188"/>
      <c r="C23" s="222"/>
      <c r="D23" s="223"/>
      <c r="E23" s="223"/>
      <c r="F23" s="72"/>
      <c r="G23" s="71"/>
      <c r="H23" s="44"/>
      <c r="I23" s="44"/>
      <c r="J23" s="42">
        <f t="shared" si="4"/>
        <v>0</v>
      </c>
      <c r="K23" s="43">
        <f t="shared" si="8"/>
        <v>0</v>
      </c>
      <c r="L23" s="44"/>
      <c r="M23" s="44"/>
      <c r="N23" s="44"/>
      <c r="O23" s="43">
        <f t="shared" si="5"/>
        <v>0</v>
      </c>
      <c r="P23" s="43">
        <f t="shared" si="6"/>
        <v>0</v>
      </c>
      <c r="Q23" s="43">
        <f t="shared" si="9"/>
        <v>0</v>
      </c>
      <c r="R23" s="44"/>
      <c r="S23" s="44"/>
      <c r="T23" s="44"/>
      <c r="U23" s="43">
        <f t="shared" si="0"/>
        <v>0</v>
      </c>
      <c r="V23" s="43">
        <f t="shared" si="1"/>
        <v>0</v>
      </c>
      <c r="W23" s="43">
        <f t="shared" si="2"/>
        <v>0</v>
      </c>
      <c r="X23" s="45">
        <f t="shared" si="7"/>
        <v>0</v>
      </c>
      <c r="Y23" s="42">
        <f t="shared" si="3"/>
        <v>0</v>
      </c>
      <c r="Z23" s="44"/>
      <c r="AA23" s="44"/>
      <c r="AB23" s="44"/>
      <c r="AC23" s="44"/>
    </row>
    <row r="24" spans="1:29" s="39" customFormat="1" ht="18" customHeight="1">
      <c r="A24" s="221"/>
      <c r="B24" s="188"/>
      <c r="C24" s="222"/>
      <c r="D24" s="223"/>
      <c r="E24" s="223"/>
      <c r="F24" s="71"/>
      <c r="G24" s="71"/>
      <c r="H24" s="44"/>
      <c r="I24" s="44"/>
      <c r="J24" s="42">
        <f t="shared" si="4"/>
        <v>0</v>
      </c>
      <c r="K24" s="43">
        <f t="shared" si="8"/>
        <v>0</v>
      </c>
      <c r="L24" s="44"/>
      <c r="M24" s="44"/>
      <c r="N24" s="44"/>
      <c r="O24" s="43">
        <f t="shared" si="5"/>
        <v>0</v>
      </c>
      <c r="P24" s="43">
        <f t="shared" si="6"/>
        <v>0</v>
      </c>
      <c r="Q24" s="43">
        <f t="shared" si="9"/>
        <v>0</v>
      </c>
      <c r="R24" s="44"/>
      <c r="S24" s="44"/>
      <c r="T24" s="44"/>
      <c r="U24" s="43">
        <f t="shared" si="0"/>
        <v>0</v>
      </c>
      <c r="V24" s="43">
        <f t="shared" si="1"/>
        <v>0</v>
      </c>
      <c r="W24" s="43">
        <f t="shared" si="2"/>
        <v>0</v>
      </c>
      <c r="X24" s="45">
        <f t="shared" si="7"/>
        <v>0</v>
      </c>
      <c r="Y24" s="42">
        <f t="shared" si="3"/>
        <v>0</v>
      </c>
      <c r="Z24" s="44"/>
      <c r="AA24" s="44"/>
      <c r="AB24" s="44"/>
      <c r="AC24" s="44"/>
    </row>
    <row r="25" spans="1:29" s="39" customFormat="1" ht="18" customHeight="1">
      <c r="A25" s="46"/>
      <c r="B25" s="46"/>
      <c r="C25" s="46"/>
      <c r="D25" s="235"/>
      <c r="E25" s="235"/>
      <c r="F25" s="71"/>
      <c r="G25" s="44"/>
      <c r="H25" s="44"/>
      <c r="I25" s="44"/>
      <c r="J25" s="42"/>
      <c r="K25" s="43"/>
      <c r="L25" s="44"/>
      <c r="M25" s="44"/>
      <c r="N25" s="44"/>
      <c r="O25" s="43"/>
      <c r="P25" s="43"/>
      <c r="Q25" s="43"/>
      <c r="R25" s="44"/>
      <c r="S25" s="44"/>
      <c r="T25" s="44"/>
      <c r="U25" s="43"/>
      <c r="V25" s="43"/>
      <c r="W25" s="43"/>
      <c r="X25" s="45"/>
      <c r="Y25" s="42"/>
      <c r="Z25" s="44"/>
      <c r="AA25" s="44"/>
      <c r="AB25" s="44"/>
      <c r="AC25" s="44"/>
    </row>
    <row r="26" spans="1:32" ht="18" customHeight="1">
      <c r="A26" s="227"/>
      <c r="B26" s="227"/>
      <c r="C26" s="227"/>
      <c r="D26" s="236"/>
      <c r="E26" s="239"/>
      <c r="F26" s="148"/>
      <c r="G26" s="227"/>
      <c r="H26" s="227"/>
      <c r="I26" s="227"/>
      <c r="J26" s="227"/>
      <c r="K26" s="228"/>
      <c r="L26" s="227"/>
      <c r="M26" s="227"/>
      <c r="N26" s="227"/>
      <c r="O26" s="228"/>
      <c r="P26" s="228"/>
      <c r="Q26" s="228"/>
      <c r="R26" s="227"/>
      <c r="S26" s="227"/>
      <c r="T26" s="227"/>
      <c r="U26" s="228"/>
      <c r="V26" s="228"/>
      <c r="W26" s="228"/>
      <c r="X26" s="229"/>
      <c r="Y26" s="230"/>
      <c r="Z26" s="227"/>
      <c r="AA26" s="227"/>
      <c r="AB26" s="227"/>
      <c r="AC26" s="227"/>
      <c r="AD26" s="39"/>
      <c r="AE26" s="39"/>
      <c r="AF26" s="39"/>
    </row>
    <row r="27" spans="1:29" s="6" customFormat="1" ht="18" customHeight="1">
      <c r="A27" s="231"/>
      <c r="B27" s="231"/>
      <c r="C27" s="231"/>
      <c r="D27" s="237"/>
      <c r="E27" s="237"/>
      <c r="F27" s="238"/>
      <c r="G27" s="231"/>
      <c r="H27" s="231"/>
      <c r="I27" s="231"/>
      <c r="J27" s="231"/>
      <c r="K27" s="232"/>
      <c r="L27" s="231"/>
      <c r="M27" s="231"/>
      <c r="N27" s="231"/>
      <c r="O27" s="232"/>
      <c r="P27" s="232"/>
      <c r="Q27" s="232"/>
      <c r="R27" s="231"/>
      <c r="S27" s="231"/>
      <c r="T27" s="231"/>
      <c r="U27" s="232"/>
      <c r="V27" s="232"/>
      <c r="W27" s="232"/>
      <c r="X27" s="233"/>
      <c r="Y27" s="234"/>
      <c r="Z27" s="231"/>
      <c r="AA27" s="231"/>
      <c r="AB27" s="231"/>
      <c r="AC27" s="231"/>
    </row>
    <row r="28" spans="1:27" s="6" customFormat="1" ht="15" customHeight="1">
      <c r="A28" s="6" t="s">
        <v>20</v>
      </c>
      <c r="E28" s="6" t="s">
        <v>21</v>
      </c>
      <c r="H28"/>
      <c r="I28" s="6" t="s">
        <v>21</v>
      </c>
      <c r="J28" s="28"/>
      <c r="N28" s="31" t="s">
        <v>22</v>
      </c>
      <c r="S28" s="6" t="s">
        <v>23</v>
      </c>
      <c r="X28"/>
      <c r="Y28" s="31" t="s">
        <v>24</v>
      </c>
      <c r="Z28" s="29"/>
      <c r="AA28" s="30"/>
    </row>
    <row r="29" spans="8:27" s="6" customFormat="1" ht="15" customHeight="1">
      <c r="H29" s="40"/>
      <c r="J29" s="28"/>
      <c r="N29" s="28"/>
      <c r="X29"/>
      <c r="Y29" s="28"/>
      <c r="Z29" s="29"/>
      <c r="AA29" s="30"/>
    </row>
    <row r="30" spans="1:29" s="6" customFormat="1" ht="15" customHeight="1">
      <c r="A30" s="47"/>
      <c r="B30" s="47"/>
      <c r="C30" s="47"/>
      <c r="D30" s="47"/>
      <c r="E30" s="47"/>
      <c r="F30" s="47"/>
      <c r="G30" s="47"/>
      <c r="H30" s="48"/>
      <c r="I30" s="47"/>
      <c r="J30" s="33"/>
      <c r="K30" s="32"/>
      <c r="L30" s="32"/>
      <c r="M30" s="32"/>
      <c r="N30" s="49"/>
      <c r="O30" s="32"/>
      <c r="P30" s="32"/>
      <c r="Q30" s="32"/>
      <c r="R30" s="32"/>
      <c r="S30" s="32"/>
      <c r="T30" s="32"/>
      <c r="U30" s="32"/>
      <c r="V30" s="32"/>
      <c r="W30" s="32"/>
      <c r="X30" s="11"/>
      <c r="Y30" s="33"/>
      <c r="Z30" s="34"/>
      <c r="AA30" s="35"/>
      <c r="AB30" s="32"/>
      <c r="AC30" s="32"/>
    </row>
    <row r="31" spans="8:27" s="6" customFormat="1" ht="15" customHeight="1">
      <c r="H31"/>
      <c r="J31" s="28"/>
      <c r="N31" s="28"/>
      <c r="X31"/>
      <c r="Y31" s="28"/>
      <c r="Z31" s="29"/>
      <c r="AA31" s="30"/>
    </row>
    <row r="32" spans="1:27" s="6" customFormat="1" ht="15" customHeight="1">
      <c r="A32" s="6" t="s">
        <v>25</v>
      </c>
      <c r="E32" s="6" t="s">
        <v>25</v>
      </c>
      <c r="H32"/>
      <c r="I32" s="6" t="s">
        <v>25</v>
      </c>
      <c r="J32" s="28"/>
      <c r="N32" s="6" t="s">
        <v>25</v>
      </c>
      <c r="S32" s="6" t="s">
        <v>25</v>
      </c>
      <c r="X32"/>
      <c r="Y32" s="6" t="s">
        <v>25</v>
      </c>
      <c r="Z32" s="29"/>
      <c r="AA32" s="30"/>
    </row>
    <row r="33" spans="5:27" s="6" customFormat="1" ht="15" customHeight="1">
      <c r="E33"/>
      <c r="I33"/>
      <c r="J33"/>
      <c r="K33"/>
      <c r="M33" s="28"/>
      <c r="Q33"/>
      <c r="R33"/>
      <c r="S33" s="28"/>
      <c r="X33"/>
      <c r="Y33" s="28"/>
      <c r="Z33" s="29"/>
      <c r="AA33" s="30"/>
    </row>
    <row r="34" spans="1:29" ht="15" customHeight="1">
      <c r="A34" s="51"/>
      <c r="B34" s="51"/>
      <c r="C34" s="18"/>
      <c r="D34" s="39"/>
      <c r="E34" s="11"/>
      <c r="F34" s="51"/>
      <c r="G34" s="39"/>
      <c r="H34" s="39"/>
      <c r="I34" s="11"/>
      <c r="J34" s="11"/>
      <c r="K34" s="11"/>
      <c r="L34" s="62"/>
      <c r="M34" s="63"/>
      <c r="N34" s="18"/>
      <c r="O34" s="18"/>
      <c r="P34" s="18"/>
      <c r="Q34"/>
      <c r="R34"/>
      <c r="S34" s="50"/>
      <c r="T34" s="18"/>
      <c r="U34" s="18"/>
      <c r="V34" s="39"/>
      <c r="W34" s="39"/>
      <c r="X34"/>
      <c r="Y34" s="36"/>
      <c r="Z34" s="37"/>
      <c r="AA34" s="41"/>
      <c r="AB34" s="39"/>
      <c r="AC34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="75" zoomScaleNormal="75" workbookViewId="0" topLeftCell="A1">
      <selection activeCell="G27" sqref="G27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77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76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174" t="s">
        <v>0</v>
      </c>
      <c r="J3" s="56"/>
      <c r="K3" s="9"/>
      <c r="L3" s="9"/>
      <c r="M3" s="9"/>
      <c r="N3" s="40"/>
      <c r="O3" s="10" t="s">
        <v>1</v>
      </c>
      <c r="P3" s="8"/>
      <c r="Q3" s="255" t="s">
        <v>133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173" t="s">
        <v>2</v>
      </c>
      <c r="J4" s="9"/>
      <c r="K4" s="9"/>
      <c r="L4" s="9"/>
      <c r="M4" s="9"/>
      <c r="N4" s="40"/>
      <c r="O4" s="10" t="s">
        <v>3</v>
      </c>
      <c r="P4" s="155"/>
      <c r="Q4" s="34" t="s">
        <v>134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34" t="s">
        <v>135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136</v>
      </c>
      <c r="G6" s="8"/>
      <c r="H6" s="8"/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175" t="s">
        <v>5</v>
      </c>
      <c r="F8" s="8" t="s">
        <v>137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78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79"/>
    </row>
    <row r="11" spans="1:22" s="5" customFormat="1" ht="21.75" customHeight="1">
      <c r="A11" s="187" t="s">
        <v>6</v>
      </c>
      <c r="B11" s="187"/>
      <c r="C11" s="117"/>
      <c r="D11" s="117" t="s">
        <v>120</v>
      </c>
      <c r="E11" s="117" t="s">
        <v>116</v>
      </c>
      <c r="F11" s="52"/>
      <c r="N11" s="9"/>
      <c r="O11" s="9"/>
      <c r="P11" s="56" t="s">
        <v>7</v>
      </c>
      <c r="Q11" s="80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79"/>
      <c r="U12" s="9"/>
    </row>
    <row r="13" spans="1:21" ht="21.75" customHeight="1">
      <c r="A13" s="191" t="s">
        <v>8</v>
      </c>
      <c r="B13" s="192" t="s">
        <v>9</v>
      </c>
      <c r="C13" s="192" t="s">
        <v>10</v>
      </c>
      <c r="D13" s="193" t="s">
        <v>11</v>
      </c>
      <c r="E13" s="256"/>
      <c r="F13" s="194" t="s">
        <v>12</v>
      </c>
      <c r="G13" s="86"/>
      <c r="H13" s="195"/>
      <c r="I13" s="87"/>
      <c r="J13" s="196"/>
      <c r="K13" s="197"/>
      <c r="L13" s="195" t="s">
        <v>2</v>
      </c>
      <c r="M13" s="90"/>
      <c r="N13" s="161"/>
      <c r="O13" s="196" t="s">
        <v>13</v>
      </c>
      <c r="P13" s="198" t="s">
        <v>14</v>
      </c>
      <c r="Q13" s="199" t="s">
        <v>15</v>
      </c>
      <c r="R13" s="192" t="s">
        <v>16</v>
      </c>
      <c r="S13" s="200" t="s">
        <v>17</v>
      </c>
      <c r="T13" s="39"/>
      <c r="U13" s="39"/>
    </row>
    <row r="14" spans="1:19" s="39" customFormat="1" ht="21.75" customHeight="1" thickBot="1">
      <c r="A14" s="201" t="s">
        <v>18</v>
      </c>
      <c r="B14" s="202"/>
      <c r="C14" s="202"/>
      <c r="D14" s="203"/>
      <c r="E14" s="204"/>
      <c r="F14" s="205"/>
      <c r="G14" s="93"/>
      <c r="H14" s="93"/>
      <c r="I14" s="94"/>
      <c r="J14" s="98"/>
      <c r="K14" s="95">
        <v>1</v>
      </c>
      <c r="L14" s="93">
        <v>2</v>
      </c>
      <c r="M14" s="94">
        <v>3</v>
      </c>
      <c r="N14" s="97"/>
      <c r="O14" s="96"/>
      <c r="P14" s="206"/>
      <c r="Q14" s="207"/>
      <c r="R14" s="96"/>
      <c r="S14" s="208"/>
    </row>
    <row r="15" spans="1:21" s="180" customFormat="1" ht="21.75" customHeight="1">
      <c r="A15" s="217">
        <v>870514</v>
      </c>
      <c r="B15" s="156">
        <v>67</v>
      </c>
      <c r="C15" s="218">
        <v>67.5</v>
      </c>
      <c r="D15" s="219" t="s">
        <v>121</v>
      </c>
      <c r="F15" s="251" t="s">
        <v>73</v>
      </c>
      <c r="G15" s="183"/>
      <c r="H15" s="183"/>
      <c r="I15" s="184"/>
      <c r="J15" s="190"/>
      <c r="K15" s="44">
        <v>55</v>
      </c>
      <c r="L15" s="44">
        <v>62.5</v>
      </c>
      <c r="M15" s="44">
        <v>67.5</v>
      </c>
      <c r="N15" s="43">
        <f>MAX(K15,L15,M15)</f>
        <v>67.5</v>
      </c>
      <c r="O15" s="43">
        <f>IF(N15&lt;0,0,N15)</f>
        <v>67.5</v>
      </c>
      <c r="P15" s="45">
        <f>IF(B15&lt;&gt;0,VLOOKUP(INT(B15),Wilksmen,(B15-INT(B15))*10+2),0)</f>
        <v>0.7756</v>
      </c>
      <c r="Q15" s="42">
        <f>SUM(O15*P15)</f>
        <v>52.352999999999994</v>
      </c>
      <c r="R15" s="189"/>
      <c r="S15" s="189"/>
      <c r="T15" s="158"/>
      <c r="U15" s="158"/>
    </row>
    <row r="16" spans="1:21" s="180" customFormat="1" ht="21.75" customHeight="1">
      <c r="A16" s="209">
        <v>830401</v>
      </c>
      <c r="B16" s="180">
        <v>67.2</v>
      </c>
      <c r="C16" s="210">
        <v>67.5</v>
      </c>
      <c r="D16" s="211" t="s">
        <v>122</v>
      </c>
      <c r="E16" s="188"/>
      <c r="F16" s="211" t="s">
        <v>72</v>
      </c>
      <c r="G16" s="181"/>
      <c r="H16" s="181"/>
      <c r="I16" s="182"/>
      <c r="J16" s="176"/>
      <c r="K16" s="44">
        <v>137.5</v>
      </c>
      <c r="L16" s="44">
        <v>-142.5</v>
      </c>
      <c r="M16" s="44">
        <v>142.5</v>
      </c>
      <c r="N16" s="43">
        <f aca="true" t="shared" si="0" ref="N16:N26">MAX(K16,L16,M16)</f>
        <v>142.5</v>
      </c>
      <c r="O16" s="43">
        <f aca="true" t="shared" si="1" ref="O16:O26">IF(N16&lt;0,0,N16)</f>
        <v>142.5</v>
      </c>
      <c r="P16" s="45">
        <f aca="true" t="shared" si="2" ref="P16:P29">IF(B16&lt;&gt;0,VLOOKUP(INT(B16),Wilksmen,(B16-INT(B16))*10+2),0)</f>
        <v>0.7738</v>
      </c>
      <c r="Q16" s="257">
        <f aca="true" t="shared" si="3" ref="Q16:Q29">SUM(O16*P16)</f>
        <v>110.26650000000001</v>
      </c>
      <c r="R16" s="177"/>
      <c r="S16" s="177"/>
      <c r="T16" s="183"/>
      <c r="U16" s="183"/>
    </row>
    <row r="17" spans="1:21" s="180" customFormat="1" ht="21.75" customHeight="1">
      <c r="A17" s="221">
        <v>810728</v>
      </c>
      <c r="B17" s="188">
        <v>67.5</v>
      </c>
      <c r="C17" s="222">
        <v>67.5</v>
      </c>
      <c r="D17" s="223" t="s">
        <v>123</v>
      </c>
      <c r="F17" s="223" t="s">
        <v>73</v>
      </c>
      <c r="G17" s="183"/>
      <c r="H17" s="183"/>
      <c r="I17" s="184"/>
      <c r="J17" s="176"/>
      <c r="K17" s="44">
        <v>100</v>
      </c>
      <c r="L17" s="44">
        <v>-112.5</v>
      </c>
      <c r="M17" s="44">
        <v>-112.5</v>
      </c>
      <c r="N17" s="43">
        <f t="shared" si="0"/>
        <v>100</v>
      </c>
      <c r="O17" s="43">
        <f t="shared" si="1"/>
        <v>100</v>
      </c>
      <c r="P17" s="45">
        <f t="shared" si="2"/>
        <v>0.771</v>
      </c>
      <c r="Q17" s="257">
        <f t="shared" si="3"/>
        <v>77.10000000000001</v>
      </c>
      <c r="R17" s="177"/>
      <c r="S17" s="177"/>
      <c r="T17" s="183"/>
      <c r="U17" s="183"/>
    </row>
    <row r="18" spans="1:21" s="180" customFormat="1" ht="21.75" customHeight="1">
      <c r="A18" s="209"/>
      <c r="C18" s="210"/>
      <c r="D18" s="211"/>
      <c r="E18" s="188"/>
      <c r="F18" s="211"/>
      <c r="G18" s="181"/>
      <c r="H18" s="181"/>
      <c r="I18" s="182"/>
      <c r="J18" s="176"/>
      <c r="K18" s="44"/>
      <c r="L18" s="44"/>
      <c r="M18" s="44"/>
      <c r="N18" s="43">
        <f t="shared" si="0"/>
        <v>0</v>
      </c>
      <c r="O18" s="43">
        <f t="shared" si="1"/>
        <v>0</v>
      </c>
      <c r="P18" s="45">
        <f t="shared" si="2"/>
        <v>0</v>
      </c>
      <c r="Q18" s="257">
        <f t="shared" si="3"/>
        <v>0</v>
      </c>
      <c r="R18" s="177"/>
      <c r="S18" s="177"/>
      <c r="T18" s="183"/>
      <c r="U18" s="183"/>
    </row>
    <row r="19" spans="1:21" s="180" customFormat="1" ht="21.75" customHeight="1">
      <c r="A19" s="221">
        <v>610624</v>
      </c>
      <c r="B19" s="188">
        <v>73.8</v>
      </c>
      <c r="C19" s="222">
        <v>75</v>
      </c>
      <c r="D19" s="223" t="s">
        <v>124</v>
      </c>
      <c r="F19" s="223" t="s">
        <v>74</v>
      </c>
      <c r="G19" s="183"/>
      <c r="H19" s="183"/>
      <c r="I19" s="184"/>
      <c r="J19" s="176"/>
      <c r="K19" s="44">
        <v>110</v>
      </c>
      <c r="L19" s="44">
        <v>120</v>
      </c>
      <c r="M19" s="44">
        <v>127.5</v>
      </c>
      <c r="N19" s="43">
        <f t="shared" si="0"/>
        <v>127.5</v>
      </c>
      <c r="O19" s="43">
        <f t="shared" si="1"/>
        <v>127.5</v>
      </c>
      <c r="P19" s="45">
        <f t="shared" si="2"/>
        <v>0.7207</v>
      </c>
      <c r="Q19" s="257">
        <f t="shared" si="3"/>
        <v>91.88925</v>
      </c>
      <c r="R19" s="177"/>
      <c r="S19" s="177"/>
      <c r="T19" s="183"/>
      <c r="U19" s="183"/>
    </row>
    <row r="20" spans="1:21" s="180" customFormat="1" ht="21.75" customHeight="1">
      <c r="A20" s="209">
        <v>800304</v>
      </c>
      <c r="B20" s="180">
        <v>75.7</v>
      </c>
      <c r="C20" s="210" t="s">
        <v>125</v>
      </c>
      <c r="D20" s="211" t="s">
        <v>126</v>
      </c>
      <c r="E20" s="188"/>
      <c r="F20" s="211" t="s">
        <v>73</v>
      </c>
      <c r="G20" s="181"/>
      <c r="H20" s="181"/>
      <c r="I20" s="182"/>
      <c r="J20" s="176"/>
      <c r="K20" s="44">
        <v>115</v>
      </c>
      <c r="L20" s="44">
        <v>-125</v>
      </c>
      <c r="M20" s="44">
        <v>-125</v>
      </c>
      <c r="N20" s="43">
        <f t="shared" si="0"/>
        <v>115</v>
      </c>
      <c r="O20" s="43">
        <f t="shared" si="1"/>
        <v>115</v>
      </c>
      <c r="P20" s="45">
        <f t="shared" si="2"/>
        <v>0.708</v>
      </c>
      <c r="Q20" s="257">
        <f t="shared" si="3"/>
        <v>81.42</v>
      </c>
      <c r="R20" s="177"/>
      <c r="S20" s="177"/>
      <c r="T20" s="183"/>
      <c r="U20" s="183"/>
    </row>
    <row r="21" spans="1:21" s="180" customFormat="1" ht="21.75" customHeight="1">
      <c r="A21" s="221">
        <v>750211</v>
      </c>
      <c r="B21" s="188">
        <v>79.6</v>
      </c>
      <c r="C21" s="222" t="s">
        <v>125</v>
      </c>
      <c r="D21" s="223" t="s">
        <v>127</v>
      </c>
      <c r="F21" s="223" t="s">
        <v>74</v>
      </c>
      <c r="G21" s="183"/>
      <c r="H21" s="183"/>
      <c r="I21" s="184"/>
      <c r="J21" s="176"/>
      <c r="K21" s="44">
        <v>125</v>
      </c>
      <c r="L21" s="44">
        <v>130</v>
      </c>
      <c r="M21" s="44">
        <v>135</v>
      </c>
      <c r="N21" s="43">
        <f t="shared" si="0"/>
        <v>135</v>
      </c>
      <c r="O21" s="43">
        <f t="shared" si="1"/>
        <v>135</v>
      </c>
      <c r="P21" s="45">
        <f t="shared" si="2"/>
        <v>0.6849</v>
      </c>
      <c r="Q21" s="257">
        <f t="shared" si="3"/>
        <v>92.46149999999999</v>
      </c>
      <c r="R21" s="177"/>
      <c r="S21" s="177"/>
      <c r="T21" s="183"/>
      <c r="U21" s="183"/>
    </row>
    <row r="22" spans="1:21" s="180" customFormat="1" ht="21.75" customHeight="1">
      <c r="A22" s="221">
        <v>860527</v>
      </c>
      <c r="B22" s="188">
        <v>88.8</v>
      </c>
      <c r="C22" s="222">
        <v>90</v>
      </c>
      <c r="D22" s="223" t="s">
        <v>128</v>
      </c>
      <c r="E22" s="188"/>
      <c r="F22" s="223" t="s">
        <v>74</v>
      </c>
      <c r="G22" s="181"/>
      <c r="H22" s="181"/>
      <c r="I22" s="182"/>
      <c r="J22" s="176"/>
      <c r="K22" s="44">
        <v>70</v>
      </c>
      <c r="L22" s="44">
        <v>80</v>
      </c>
      <c r="M22" s="44">
        <v>-87.5</v>
      </c>
      <c r="N22" s="43">
        <f t="shared" si="0"/>
        <v>80</v>
      </c>
      <c r="O22" s="43">
        <f t="shared" si="1"/>
        <v>80</v>
      </c>
      <c r="P22" s="45">
        <f t="shared" si="2"/>
        <v>0.6428</v>
      </c>
      <c r="Q22" s="257">
        <f t="shared" si="3"/>
        <v>51.42400000000001</v>
      </c>
      <c r="R22" s="177"/>
      <c r="S22" s="177"/>
      <c r="T22" s="183"/>
      <c r="U22" s="183"/>
    </row>
    <row r="23" spans="1:21" s="180" customFormat="1" ht="21.75" customHeight="1">
      <c r="A23" s="221">
        <v>551005</v>
      </c>
      <c r="B23" s="188">
        <v>90.4</v>
      </c>
      <c r="C23" s="221">
        <v>100</v>
      </c>
      <c r="D23" s="223" t="s">
        <v>129</v>
      </c>
      <c r="F23" s="223" t="s">
        <v>73</v>
      </c>
      <c r="G23" s="183"/>
      <c r="H23" s="183"/>
      <c r="I23" s="184"/>
      <c r="J23" s="176"/>
      <c r="K23" s="44">
        <v>110</v>
      </c>
      <c r="L23" s="44">
        <v>115</v>
      </c>
      <c r="M23" s="44">
        <v>120</v>
      </c>
      <c r="N23" s="43">
        <f t="shared" si="0"/>
        <v>120</v>
      </c>
      <c r="O23" s="43">
        <f t="shared" si="1"/>
        <v>120</v>
      </c>
      <c r="P23" s="45">
        <f t="shared" si="2"/>
        <v>0.637</v>
      </c>
      <c r="Q23" s="257">
        <f t="shared" si="3"/>
        <v>76.44</v>
      </c>
      <c r="R23" s="177"/>
      <c r="S23" s="177"/>
      <c r="T23" s="183"/>
      <c r="U23" s="183"/>
    </row>
    <row r="24" spans="1:21" s="180" customFormat="1" ht="21.75" customHeight="1">
      <c r="A24" s="209">
        <v>531124</v>
      </c>
      <c r="B24" s="180">
        <v>91.7</v>
      </c>
      <c r="C24" s="210">
        <v>100</v>
      </c>
      <c r="D24" s="211" t="s">
        <v>130</v>
      </c>
      <c r="E24" s="188"/>
      <c r="F24" s="211" t="s">
        <v>73</v>
      </c>
      <c r="G24" s="181"/>
      <c r="H24" s="181"/>
      <c r="I24" s="182"/>
      <c r="J24" s="176"/>
      <c r="K24" s="44">
        <v>105</v>
      </c>
      <c r="L24" s="44">
        <v>110</v>
      </c>
      <c r="M24" s="44">
        <v>112.5</v>
      </c>
      <c r="N24" s="43">
        <f t="shared" si="0"/>
        <v>112.5</v>
      </c>
      <c r="O24" s="43">
        <f t="shared" si="1"/>
        <v>112.5</v>
      </c>
      <c r="P24" s="45">
        <f t="shared" si="2"/>
        <v>0.6325</v>
      </c>
      <c r="Q24" s="257">
        <f t="shared" si="3"/>
        <v>71.15625</v>
      </c>
      <c r="R24" s="177"/>
      <c r="S24" s="177"/>
      <c r="T24" s="183"/>
      <c r="U24" s="183"/>
    </row>
    <row r="25" spans="1:21" s="180" customFormat="1" ht="21.75" customHeight="1">
      <c r="A25" s="221">
        <v>721207</v>
      </c>
      <c r="B25" s="188">
        <v>96.5</v>
      </c>
      <c r="C25" s="222">
        <v>100</v>
      </c>
      <c r="D25" s="223" t="s">
        <v>131</v>
      </c>
      <c r="F25" s="223" t="s">
        <v>72</v>
      </c>
      <c r="G25" s="183"/>
      <c r="H25" s="183"/>
      <c r="I25" s="184"/>
      <c r="J25" s="176"/>
      <c r="K25" s="44">
        <v>140</v>
      </c>
      <c r="L25" s="44">
        <v>150</v>
      </c>
      <c r="M25" s="44">
        <v>155</v>
      </c>
      <c r="N25" s="43">
        <f t="shared" si="0"/>
        <v>155</v>
      </c>
      <c r="O25" s="43">
        <f t="shared" si="1"/>
        <v>155</v>
      </c>
      <c r="P25" s="45">
        <f t="shared" si="2"/>
        <v>0.6177</v>
      </c>
      <c r="Q25" s="257">
        <f t="shared" si="3"/>
        <v>95.7435</v>
      </c>
      <c r="R25" s="177"/>
      <c r="S25" s="177"/>
      <c r="T25" s="183"/>
      <c r="U25" s="183"/>
    </row>
    <row r="26" spans="1:21" s="180" customFormat="1" ht="21.75" customHeight="1">
      <c r="A26" s="209">
        <v>570811</v>
      </c>
      <c r="B26" s="180">
        <v>121.9</v>
      </c>
      <c r="C26" s="210">
        <v>125</v>
      </c>
      <c r="D26" s="211" t="s">
        <v>132</v>
      </c>
      <c r="E26" s="188"/>
      <c r="F26" s="211" t="s">
        <v>73</v>
      </c>
      <c r="G26" s="181"/>
      <c r="H26" s="181"/>
      <c r="I26" s="182"/>
      <c r="J26" s="176"/>
      <c r="K26" s="44">
        <v>155</v>
      </c>
      <c r="L26" s="44">
        <v>162.5</v>
      </c>
      <c r="M26" s="44">
        <v>-170</v>
      </c>
      <c r="N26" s="43">
        <f t="shared" si="0"/>
        <v>162.5</v>
      </c>
      <c r="O26" s="43">
        <f t="shared" si="1"/>
        <v>162.5</v>
      </c>
      <c r="P26" s="45">
        <f t="shared" si="2"/>
        <v>0.5729</v>
      </c>
      <c r="Q26" s="257">
        <f t="shared" si="3"/>
        <v>93.09625</v>
      </c>
      <c r="R26" s="177"/>
      <c r="S26" s="177"/>
      <c r="T26" s="183"/>
      <c r="U26" s="183"/>
    </row>
    <row r="27" spans="1:21" s="180" customFormat="1" ht="21.75" customHeight="1">
      <c r="A27" s="157"/>
      <c r="B27" s="157"/>
      <c r="C27" s="157"/>
      <c r="D27" s="258"/>
      <c r="E27" s="259"/>
      <c r="F27" s="183"/>
      <c r="G27" s="183"/>
      <c r="H27" s="183"/>
      <c r="I27" s="184"/>
      <c r="J27" s="176"/>
      <c r="K27" s="177"/>
      <c r="L27" s="177"/>
      <c r="M27" s="177"/>
      <c r="N27" s="178">
        <f>MAX(K27,L27,M27)</f>
        <v>0</v>
      </c>
      <c r="O27" s="179">
        <f>IF(N27&lt;0,0,N27)</f>
        <v>0</v>
      </c>
      <c r="P27" s="45">
        <f t="shared" si="2"/>
        <v>0</v>
      </c>
      <c r="Q27" s="257">
        <f t="shared" si="3"/>
        <v>0</v>
      </c>
      <c r="R27" s="177"/>
      <c r="S27" s="177"/>
      <c r="T27" s="183"/>
      <c r="U27" s="183"/>
    </row>
    <row r="28" spans="1:21" s="180" customFormat="1" ht="21.75" customHeight="1">
      <c r="A28" s="157"/>
      <c r="B28" s="157"/>
      <c r="C28" s="157"/>
      <c r="D28" s="258"/>
      <c r="E28" s="260"/>
      <c r="F28" s="181"/>
      <c r="G28" s="181"/>
      <c r="H28" s="181"/>
      <c r="I28" s="182"/>
      <c r="J28" s="176"/>
      <c r="K28" s="177"/>
      <c r="L28" s="177"/>
      <c r="M28" s="177"/>
      <c r="N28" s="178">
        <f>MAX(K28,L28,M28)</f>
        <v>0</v>
      </c>
      <c r="O28" s="179">
        <f>IF(N28&lt;0,0,N28)</f>
        <v>0</v>
      </c>
      <c r="P28" s="45">
        <f t="shared" si="2"/>
        <v>0</v>
      </c>
      <c r="Q28" s="257">
        <f t="shared" si="3"/>
        <v>0</v>
      </c>
      <c r="R28" s="177"/>
      <c r="S28" s="177"/>
      <c r="T28" s="183"/>
      <c r="U28" s="183"/>
    </row>
    <row r="29" spans="1:21" s="180" customFormat="1" ht="21.75" customHeight="1">
      <c r="A29" s="157"/>
      <c r="B29" s="157"/>
      <c r="C29" s="157"/>
      <c r="D29" s="258"/>
      <c r="E29" s="261"/>
      <c r="F29" s="185"/>
      <c r="G29" s="185"/>
      <c r="H29" s="185"/>
      <c r="I29" s="186"/>
      <c r="J29" s="176"/>
      <c r="K29" s="177"/>
      <c r="L29" s="177"/>
      <c r="M29" s="177"/>
      <c r="N29" s="178">
        <f>MAX(K29,L29,M29)</f>
        <v>0</v>
      </c>
      <c r="O29" s="179">
        <f>IF(N29&lt;0,0,N29)</f>
        <v>0</v>
      </c>
      <c r="P29" s="45">
        <f t="shared" si="2"/>
        <v>0</v>
      </c>
      <c r="Q29" s="257">
        <f t="shared" si="3"/>
        <v>0</v>
      </c>
      <c r="R29" s="177"/>
      <c r="S29" s="177"/>
      <c r="T29" s="183"/>
      <c r="U29" s="183"/>
    </row>
    <row r="30" spans="1:22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68"/>
      <c r="K30" s="67"/>
      <c r="L30" s="67"/>
      <c r="M30" s="67"/>
      <c r="N30" s="69"/>
      <c r="O30" s="69"/>
      <c r="P30" s="67"/>
      <c r="Q30" s="81"/>
      <c r="R30" s="68"/>
      <c r="S30" s="67"/>
      <c r="T30" s="67"/>
      <c r="U30" s="67"/>
      <c r="V30" s="67"/>
    </row>
    <row r="31" spans="4:25" ht="15" customHeight="1">
      <c r="D31" s="66" t="s">
        <v>19</v>
      </c>
      <c r="W31" s="39"/>
      <c r="X31" s="39"/>
      <c r="Y31" s="39"/>
    </row>
    <row r="32" spans="14:18" s="6" customFormat="1" ht="15" customHeight="1">
      <c r="N32" s="28"/>
      <c r="O32" s="28"/>
      <c r="Q32" s="79"/>
      <c r="R32" s="30"/>
    </row>
    <row r="33" spans="1:20" s="6" customFormat="1" ht="15" customHeight="1">
      <c r="A33" s="6" t="s">
        <v>20</v>
      </c>
      <c r="E33" s="6" t="s">
        <v>21</v>
      </c>
      <c r="G33" s="6" t="s">
        <v>21</v>
      </c>
      <c r="J33" s="28"/>
      <c r="L33" s="31" t="s">
        <v>22</v>
      </c>
      <c r="P33" s="6" t="s">
        <v>23</v>
      </c>
      <c r="Q33" s="29"/>
      <c r="S33" s="31" t="s">
        <v>24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25</v>
      </c>
      <c r="E38" s="6" t="s">
        <v>25</v>
      </c>
      <c r="G38" s="6" t="s">
        <v>25</v>
      </c>
      <c r="J38" s="28"/>
      <c r="L38" s="6" t="s">
        <v>25</v>
      </c>
      <c r="P38" s="6" t="s">
        <v>25</v>
      </c>
      <c r="Q38" s="29"/>
      <c r="S38" s="6" t="s">
        <v>25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51"/>
      <c r="B40" s="51"/>
      <c r="C40" s="18"/>
      <c r="D40" s="39"/>
      <c r="E40" s="11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75" zoomScaleNormal="75" workbookViewId="0" topLeftCell="A1">
      <selection activeCell="F9" sqref="F9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77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76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174" t="s">
        <v>0</v>
      </c>
      <c r="J3" s="56"/>
      <c r="K3" s="9"/>
      <c r="L3" s="9"/>
      <c r="M3" s="9"/>
      <c r="N3" s="40"/>
      <c r="O3" s="10" t="s">
        <v>1</v>
      </c>
      <c r="P3" s="8"/>
      <c r="Q3" s="55" t="s">
        <v>76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173" t="s">
        <v>2</v>
      </c>
      <c r="J4" s="9"/>
      <c r="K4" s="9"/>
      <c r="L4" s="9"/>
      <c r="M4" s="9"/>
      <c r="N4" s="40"/>
      <c r="O4" s="10" t="s">
        <v>3</v>
      </c>
      <c r="P4" s="155"/>
      <c r="Q4" s="53" t="s">
        <v>77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 t="s">
        <v>78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97</v>
      </c>
      <c r="G6" s="8"/>
      <c r="H6" s="8"/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175" t="s">
        <v>5</v>
      </c>
      <c r="F8" s="8" t="s">
        <v>117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78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79"/>
    </row>
    <row r="11" spans="1:22" s="5" customFormat="1" ht="21.75" customHeight="1">
      <c r="A11" s="187" t="s">
        <v>6</v>
      </c>
      <c r="B11" s="187"/>
      <c r="C11" s="117"/>
      <c r="D11" s="117" t="s">
        <v>115</v>
      </c>
      <c r="E11" s="117" t="s">
        <v>116</v>
      </c>
      <c r="F11" s="52"/>
      <c r="N11" s="9"/>
      <c r="O11" s="9"/>
      <c r="P11" s="56" t="s">
        <v>7</v>
      </c>
      <c r="Q11" s="80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79"/>
      <c r="U12" s="9"/>
    </row>
    <row r="13" spans="1:21" ht="21.75" customHeight="1">
      <c r="A13" s="191" t="s">
        <v>8</v>
      </c>
      <c r="B13" s="192" t="s">
        <v>9</v>
      </c>
      <c r="C13" s="192" t="s">
        <v>10</v>
      </c>
      <c r="D13" s="193" t="s">
        <v>11</v>
      </c>
      <c r="E13" s="194" t="s">
        <v>12</v>
      </c>
      <c r="F13" s="194"/>
      <c r="G13" s="86"/>
      <c r="H13" s="195"/>
      <c r="I13" s="87"/>
      <c r="J13" s="196"/>
      <c r="K13" s="197"/>
      <c r="L13" s="195" t="s">
        <v>2</v>
      </c>
      <c r="M13" s="90"/>
      <c r="N13" s="161"/>
      <c r="O13" s="196" t="s">
        <v>13</v>
      </c>
      <c r="P13" s="198" t="s">
        <v>14</v>
      </c>
      <c r="Q13" s="199" t="s">
        <v>15</v>
      </c>
      <c r="R13" s="192" t="s">
        <v>16</v>
      </c>
      <c r="S13" s="200" t="s">
        <v>17</v>
      </c>
      <c r="T13" s="39"/>
      <c r="U13" s="39"/>
    </row>
    <row r="14" spans="1:19" s="39" customFormat="1" ht="21.75" customHeight="1" thickBot="1">
      <c r="A14" s="201" t="s">
        <v>18</v>
      </c>
      <c r="B14" s="202"/>
      <c r="C14" s="202"/>
      <c r="D14" s="203"/>
      <c r="E14" s="204"/>
      <c r="F14" s="205"/>
      <c r="G14" s="93"/>
      <c r="H14" s="93"/>
      <c r="I14" s="94"/>
      <c r="J14" s="98"/>
      <c r="K14" s="95">
        <v>1</v>
      </c>
      <c r="L14" s="93">
        <v>2</v>
      </c>
      <c r="M14" s="94">
        <v>3</v>
      </c>
      <c r="N14" s="97"/>
      <c r="O14" s="96"/>
      <c r="P14" s="206"/>
      <c r="Q14" s="207"/>
      <c r="R14" s="96"/>
      <c r="S14" s="208"/>
    </row>
    <row r="15" spans="1:21" s="180" customFormat="1" ht="21.75" customHeight="1">
      <c r="A15" s="217">
        <v>880119</v>
      </c>
      <c r="B15" s="156">
        <v>53.7</v>
      </c>
      <c r="C15" s="218">
        <v>56</v>
      </c>
      <c r="D15" s="219" t="s">
        <v>83</v>
      </c>
      <c r="E15" s="223" t="s">
        <v>73</v>
      </c>
      <c r="F15" s="251"/>
      <c r="G15" s="183"/>
      <c r="H15" s="183"/>
      <c r="I15" s="184"/>
      <c r="J15" s="190"/>
      <c r="K15" s="44">
        <v>32.5</v>
      </c>
      <c r="L15" s="44">
        <v>37.5</v>
      </c>
      <c r="M15" s="44">
        <v>42.5</v>
      </c>
      <c r="N15" s="43">
        <f aca="true" t="shared" si="0" ref="N15:N29">MAX(K15,L15,M15)</f>
        <v>42.5</v>
      </c>
      <c r="O15" s="43">
        <f>IF(N15&lt;0,0,N15)</f>
        <v>42.5</v>
      </c>
      <c r="P15" s="45">
        <f aca="true" t="shared" si="1" ref="P15:P29">IF(B15&lt;&gt;0,VLOOKUP(INT(B15),Wilksmen,(B15-INT(B15))*10+2),0)</f>
        <v>0.9492</v>
      </c>
      <c r="Q15" s="42">
        <f aca="true" t="shared" si="2" ref="Q15:Q29">SUM(O15*P15)</f>
        <v>40.341</v>
      </c>
      <c r="R15" s="189"/>
      <c r="S15" s="189"/>
      <c r="T15" s="158"/>
      <c r="U15" s="158"/>
    </row>
    <row r="16" spans="1:21" s="180" customFormat="1" ht="21.75" customHeight="1">
      <c r="A16" s="209">
        <v>741101</v>
      </c>
      <c r="B16" s="180">
        <v>74.3</v>
      </c>
      <c r="C16" s="210">
        <v>75</v>
      </c>
      <c r="D16" s="211" t="s">
        <v>84</v>
      </c>
      <c r="E16" s="223" t="s">
        <v>72</v>
      </c>
      <c r="F16" s="211"/>
      <c r="G16" s="181"/>
      <c r="H16" s="181"/>
      <c r="I16" s="182"/>
      <c r="J16" s="176"/>
      <c r="K16" s="44">
        <v>165</v>
      </c>
      <c r="L16" s="44">
        <v>175</v>
      </c>
      <c r="M16" s="44">
        <v>-180</v>
      </c>
      <c r="N16" s="43">
        <f t="shared" si="0"/>
        <v>175</v>
      </c>
      <c r="O16" s="43">
        <f>IF(N16&lt;0,0,N16)</f>
        <v>175</v>
      </c>
      <c r="P16" s="45">
        <f t="shared" si="1"/>
        <v>0.7173</v>
      </c>
      <c r="Q16" s="42">
        <f t="shared" si="2"/>
        <v>125.5275</v>
      </c>
      <c r="R16" s="177"/>
      <c r="S16" s="177"/>
      <c r="T16" s="183"/>
      <c r="U16" s="183"/>
    </row>
    <row r="17" spans="1:21" s="180" customFormat="1" ht="21.75" customHeight="1">
      <c r="A17" s="221">
        <v>610607</v>
      </c>
      <c r="B17" s="188">
        <v>74.9</v>
      </c>
      <c r="C17" s="222">
        <v>75</v>
      </c>
      <c r="D17" s="223" t="s">
        <v>85</v>
      </c>
      <c r="E17" s="223" t="s">
        <v>74</v>
      </c>
      <c r="F17" s="223"/>
      <c r="G17" s="183"/>
      <c r="H17" s="183"/>
      <c r="I17" s="184"/>
      <c r="J17" s="176"/>
      <c r="K17" s="44">
        <v>125</v>
      </c>
      <c r="L17" s="44">
        <v>135</v>
      </c>
      <c r="M17" s="44">
        <v>-145</v>
      </c>
      <c r="N17" s="43">
        <f t="shared" si="0"/>
        <v>135</v>
      </c>
      <c r="O17" s="43">
        <f>IF(N17&lt;0,0,N17)</f>
        <v>135</v>
      </c>
      <c r="P17" s="45">
        <f t="shared" si="1"/>
        <v>0.7132</v>
      </c>
      <c r="Q17" s="42">
        <f t="shared" si="2"/>
        <v>96.282</v>
      </c>
      <c r="R17" s="177"/>
      <c r="S17" s="177"/>
      <c r="T17" s="183"/>
      <c r="U17" s="183"/>
    </row>
    <row r="18" spans="1:21" s="180" customFormat="1" ht="21.75" customHeight="1">
      <c r="A18" s="209">
        <v>790306</v>
      </c>
      <c r="B18" s="180">
        <v>82.5</v>
      </c>
      <c r="C18" s="210">
        <v>82.5</v>
      </c>
      <c r="D18" s="211" t="s">
        <v>86</v>
      </c>
      <c r="E18" s="223" t="s">
        <v>74</v>
      </c>
      <c r="F18" s="211"/>
      <c r="G18" s="181"/>
      <c r="H18" s="181"/>
      <c r="I18" s="182"/>
      <c r="J18" s="176"/>
      <c r="K18" s="44">
        <v>135</v>
      </c>
      <c r="L18" s="44">
        <v>142.5</v>
      </c>
      <c r="M18" s="44">
        <v>-150</v>
      </c>
      <c r="N18" s="43">
        <f t="shared" si="0"/>
        <v>142.5</v>
      </c>
      <c r="O18" s="43">
        <f>IF(N18&lt;0,0,N18)</f>
        <v>142.5</v>
      </c>
      <c r="P18" s="45">
        <f t="shared" si="1"/>
        <v>0.6699</v>
      </c>
      <c r="Q18" s="42">
        <f t="shared" si="2"/>
        <v>95.46075</v>
      </c>
      <c r="R18" s="177"/>
      <c r="S18" s="177"/>
      <c r="T18" s="183"/>
      <c r="U18" s="183"/>
    </row>
    <row r="19" spans="1:21" s="180" customFormat="1" ht="21.75" customHeight="1">
      <c r="A19" s="221">
        <v>651110</v>
      </c>
      <c r="B19" s="188">
        <v>92.1</v>
      </c>
      <c r="C19" s="222">
        <v>100</v>
      </c>
      <c r="D19" s="223" t="s">
        <v>87</v>
      </c>
      <c r="E19" s="223" t="s">
        <v>73</v>
      </c>
      <c r="F19" s="223"/>
      <c r="G19" s="183"/>
      <c r="H19" s="183"/>
      <c r="I19" s="184"/>
      <c r="J19" s="176"/>
      <c r="K19" s="44">
        <v>150</v>
      </c>
      <c r="L19" s="44">
        <v>157.5</v>
      </c>
      <c r="M19" s="44">
        <v>-162.5</v>
      </c>
      <c r="N19" s="43">
        <f t="shared" si="0"/>
        <v>157.5</v>
      </c>
      <c r="O19" s="43">
        <f aca="true" t="shared" si="3" ref="O19:O29">IF(N19&lt;0,0,N19)</f>
        <v>157.5</v>
      </c>
      <c r="P19" s="45">
        <f t="shared" si="1"/>
        <v>0.6311</v>
      </c>
      <c r="Q19" s="42">
        <f t="shared" si="2"/>
        <v>99.39825</v>
      </c>
      <c r="R19" s="177"/>
      <c r="S19" s="177"/>
      <c r="T19" s="183"/>
      <c r="U19" s="183"/>
    </row>
    <row r="20" spans="1:21" s="180" customFormat="1" ht="21.75" customHeight="1">
      <c r="A20" s="221">
        <v>670425</v>
      </c>
      <c r="B20" s="188">
        <v>109.5</v>
      </c>
      <c r="C20" s="222">
        <v>110</v>
      </c>
      <c r="D20" s="223" t="s">
        <v>88</v>
      </c>
      <c r="E20" s="223" t="s">
        <v>72</v>
      </c>
      <c r="F20" s="211"/>
      <c r="G20" s="181"/>
      <c r="H20" s="181"/>
      <c r="I20" s="182"/>
      <c r="J20" s="176"/>
      <c r="K20" s="44">
        <v>190</v>
      </c>
      <c r="L20" s="44">
        <v>-195</v>
      </c>
      <c r="M20" s="44">
        <v>195</v>
      </c>
      <c r="N20" s="43">
        <f t="shared" si="0"/>
        <v>195</v>
      </c>
      <c r="O20" s="43">
        <f t="shared" si="3"/>
        <v>195</v>
      </c>
      <c r="P20" s="45">
        <f t="shared" si="1"/>
        <v>0.5893</v>
      </c>
      <c r="Q20" s="42">
        <f t="shared" si="2"/>
        <v>114.91350000000001</v>
      </c>
      <c r="R20" s="177"/>
      <c r="S20" s="177"/>
      <c r="T20" s="183"/>
      <c r="U20" s="183"/>
    </row>
    <row r="21" spans="1:21" s="180" customFormat="1" ht="21.75" customHeight="1">
      <c r="A21" s="221">
        <v>560716</v>
      </c>
      <c r="B21" s="188">
        <v>112.8</v>
      </c>
      <c r="C21" s="222">
        <v>125</v>
      </c>
      <c r="D21" s="223" t="s">
        <v>89</v>
      </c>
      <c r="E21" s="223" t="s">
        <v>74</v>
      </c>
      <c r="F21" s="223"/>
      <c r="G21" s="183"/>
      <c r="H21" s="183"/>
      <c r="I21" s="184"/>
      <c r="J21" s="176"/>
      <c r="K21" s="44">
        <v>160</v>
      </c>
      <c r="L21" s="44">
        <v>175</v>
      </c>
      <c r="M21" s="44">
        <v>-180</v>
      </c>
      <c r="N21" s="43">
        <f t="shared" si="0"/>
        <v>175</v>
      </c>
      <c r="O21" s="43">
        <f t="shared" si="3"/>
        <v>175</v>
      </c>
      <c r="P21" s="45">
        <f t="shared" si="1"/>
        <v>0.5841</v>
      </c>
      <c r="Q21" s="42">
        <f t="shared" si="2"/>
        <v>102.21749999999999</v>
      </c>
      <c r="R21" s="177"/>
      <c r="S21" s="177"/>
      <c r="T21" s="183"/>
      <c r="U21" s="183"/>
    </row>
    <row r="22" spans="1:21" s="180" customFormat="1" ht="21.75" customHeight="1">
      <c r="A22" s="209">
        <v>780827</v>
      </c>
      <c r="B22" s="180">
        <v>90.6</v>
      </c>
      <c r="C22" s="210">
        <v>100</v>
      </c>
      <c r="D22" s="211" t="s">
        <v>90</v>
      </c>
      <c r="E22" s="223" t="s">
        <v>73</v>
      </c>
      <c r="F22" s="223"/>
      <c r="G22" s="181"/>
      <c r="H22" s="181"/>
      <c r="I22" s="182"/>
      <c r="J22" s="176"/>
      <c r="K22" s="44">
        <v>170</v>
      </c>
      <c r="L22" s="44">
        <v>-180</v>
      </c>
      <c r="M22" s="44" t="s">
        <v>79</v>
      </c>
      <c r="N22" s="43">
        <f t="shared" si="0"/>
        <v>170</v>
      </c>
      <c r="O22" s="43">
        <f t="shared" si="3"/>
        <v>170</v>
      </c>
      <c r="P22" s="45">
        <f t="shared" si="1"/>
        <v>0.6363</v>
      </c>
      <c r="Q22" s="42">
        <f t="shared" si="2"/>
        <v>108.17099999999999</v>
      </c>
      <c r="R22" s="177"/>
      <c r="S22" s="177"/>
      <c r="T22" s="183"/>
      <c r="U22" s="183"/>
    </row>
    <row r="23" spans="1:21" s="180" customFormat="1" ht="21.75" customHeight="1">
      <c r="A23" s="221">
        <v>850901</v>
      </c>
      <c r="B23" s="188">
        <v>79.8</v>
      </c>
      <c r="C23" s="222">
        <v>82.5</v>
      </c>
      <c r="D23" s="223" t="s">
        <v>75</v>
      </c>
      <c r="E23" s="223" t="s">
        <v>73</v>
      </c>
      <c r="F23" s="223"/>
      <c r="G23" s="183"/>
      <c r="H23" s="183"/>
      <c r="I23" s="184"/>
      <c r="J23" s="176"/>
      <c r="K23" s="44">
        <v>70</v>
      </c>
      <c r="L23" s="44">
        <v>-85</v>
      </c>
      <c r="M23" s="44">
        <v>-85</v>
      </c>
      <c r="N23" s="43">
        <f t="shared" si="0"/>
        <v>70</v>
      </c>
      <c r="O23" s="43">
        <f t="shared" si="3"/>
        <v>70</v>
      </c>
      <c r="P23" s="45">
        <f t="shared" si="1"/>
        <v>0.6838</v>
      </c>
      <c r="Q23" s="42">
        <f t="shared" si="2"/>
        <v>47.866</v>
      </c>
      <c r="R23" s="177"/>
      <c r="S23" s="177"/>
      <c r="T23" s="183"/>
      <c r="U23" s="183"/>
    </row>
    <row r="24" spans="1:21" s="180" customFormat="1" ht="21.75" customHeight="1">
      <c r="A24" s="209">
        <v>590529</v>
      </c>
      <c r="B24" s="180">
        <v>82.2</v>
      </c>
      <c r="C24" s="210">
        <v>82.5</v>
      </c>
      <c r="D24" s="211" t="s">
        <v>91</v>
      </c>
      <c r="E24" s="240" t="s">
        <v>73</v>
      </c>
      <c r="F24" s="211"/>
      <c r="G24" s="181"/>
      <c r="H24" s="181"/>
      <c r="I24" s="182"/>
      <c r="J24" s="176"/>
      <c r="K24" s="44">
        <v>140</v>
      </c>
      <c r="L24" s="44">
        <v>160</v>
      </c>
      <c r="M24" s="44">
        <v>-167.5</v>
      </c>
      <c r="N24" s="43">
        <f t="shared" si="0"/>
        <v>160</v>
      </c>
      <c r="O24" s="43">
        <f t="shared" si="3"/>
        <v>160</v>
      </c>
      <c r="P24" s="45">
        <f t="shared" si="1"/>
        <v>0.6714</v>
      </c>
      <c r="Q24" s="42">
        <f t="shared" si="2"/>
        <v>107.424</v>
      </c>
      <c r="R24" s="177"/>
      <c r="S24" s="177"/>
      <c r="T24" s="183"/>
      <c r="U24" s="183"/>
    </row>
    <row r="25" spans="1:21" s="180" customFormat="1" ht="21.75" customHeight="1">
      <c r="A25" s="221">
        <v>710330</v>
      </c>
      <c r="B25" s="188">
        <v>89.7</v>
      </c>
      <c r="C25" s="222">
        <v>90</v>
      </c>
      <c r="D25" s="223" t="s">
        <v>92</v>
      </c>
      <c r="E25" s="240" t="s">
        <v>73</v>
      </c>
      <c r="F25" s="223"/>
      <c r="G25" s="183"/>
      <c r="H25" s="183"/>
      <c r="I25" s="184"/>
      <c r="J25" s="176"/>
      <c r="K25" s="44">
        <v>145</v>
      </c>
      <c r="L25" s="44">
        <v>-150</v>
      </c>
      <c r="M25" s="44">
        <v>-150</v>
      </c>
      <c r="N25" s="43">
        <f t="shared" si="0"/>
        <v>145</v>
      </c>
      <c r="O25" s="43">
        <f t="shared" si="3"/>
        <v>145</v>
      </c>
      <c r="P25" s="45">
        <f t="shared" si="1"/>
        <v>0.6395</v>
      </c>
      <c r="Q25" s="42">
        <f t="shared" si="2"/>
        <v>92.72749999999999</v>
      </c>
      <c r="R25" s="177"/>
      <c r="S25" s="177"/>
      <c r="T25" s="183"/>
      <c r="U25" s="183"/>
    </row>
    <row r="26" spans="1:21" s="180" customFormat="1" ht="21.75" customHeight="1">
      <c r="A26" s="209">
        <v>610602</v>
      </c>
      <c r="B26" s="180">
        <v>105.9</v>
      </c>
      <c r="C26" s="210">
        <v>110</v>
      </c>
      <c r="D26" s="211" t="s">
        <v>93</v>
      </c>
      <c r="E26" s="240" t="s">
        <v>73</v>
      </c>
      <c r="F26" s="223"/>
      <c r="G26" s="181"/>
      <c r="H26" s="181"/>
      <c r="I26" s="182"/>
      <c r="J26" s="176"/>
      <c r="K26" s="44">
        <v>145</v>
      </c>
      <c r="L26" s="44">
        <v>157.5</v>
      </c>
      <c r="M26" s="44">
        <v>-162.5</v>
      </c>
      <c r="N26" s="43">
        <f t="shared" si="0"/>
        <v>157.5</v>
      </c>
      <c r="O26" s="43">
        <f t="shared" si="3"/>
        <v>157.5</v>
      </c>
      <c r="P26" s="45">
        <f t="shared" si="1"/>
        <v>0.5958</v>
      </c>
      <c r="Q26" s="42">
        <f t="shared" si="2"/>
        <v>93.8385</v>
      </c>
      <c r="R26" s="177"/>
      <c r="S26" s="177"/>
      <c r="T26" s="183"/>
      <c r="U26" s="183"/>
    </row>
    <row r="27" spans="1:21" s="180" customFormat="1" ht="21.75" customHeight="1">
      <c r="A27" s="157">
        <v>660613</v>
      </c>
      <c r="B27" s="157">
        <v>81.7</v>
      </c>
      <c r="C27" s="157">
        <v>82.5</v>
      </c>
      <c r="D27" s="242" t="s">
        <v>94</v>
      </c>
      <c r="E27" s="241" t="s">
        <v>74</v>
      </c>
      <c r="F27" s="183"/>
      <c r="G27" s="183"/>
      <c r="H27" s="183"/>
      <c r="I27" s="184"/>
      <c r="J27" s="176"/>
      <c r="K27" s="177">
        <v>145</v>
      </c>
      <c r="L27" s="177">
        <v>-152.5</v>
      </c>
      <c r="M27" s="177">
        <v>152.5</v>
      </c>
      <c r="N27" s="178">
        <f t="shared" si="0"/>
        <v>152.5</v>
      </c>
      <c r="O27" s="179">
        <f t="shared" si="3"/>
        <v>152.5</v>
      </c>
      <c r="P27" s="45">
        <f t="shared" si="1"/>
        <v>0.6739</v>
      </c>
      <c r="Q27" s="42">
        <f t="shared" si="2"/>
        <v>102.76975</v>
      </c>
      <c r="R27" s="177"/>
      <c r="S27" s="177"/>
      <c r="T27" s="183"/>
      <c r="U27" s="183"/>
    </row>
    <row r="28" spans="1:21" s="180" customFormat="1" ht="21.75" customHeight="1">
      <c r="A28" s="157">
        <v>810126</v>
      </c>
      <c r="B28" s="157">
        <v>67.2</v>
      </c>
      <c r="C28" s="157">
        <v>67.5</v>
      </c>
      <c r="D28" s="242" t="s">
        <v>95</v>
      </c>
      <c r="E28" s="241" t="s">
        <v>72</v>
      </c>
      <c r="F28" s="181"/>
      <c r="G28" s="181"/>
      <c r="H28" s="181"/>
      <c r="I28" s="182"/>
      <c r="J28" s="176"/>
      <c r="K28" s="177">
        <v>127.5</v>
      </c>
      <c r="L28" s="177">
        <v>137.5</v>
      </c>
      <c r="M28" s="177">
        <v>140</v>
      </c>
      <c r="N28" s="178">
        <f t="shared" si="0"/>
        <v>140</v>
      </c>
      <c r="O28" s="179">
        <f t="shared" si="3"/>
        <v>140</v>
      </c>
      <c r="P28" s="45">
        <f t="shared" si="1"/>
        <v>0.7738</v>
      </c>
      <c r="Q28" s="42">
        <f t="shared" si="2"/>
        <v>108.33200000000001</v>
      </c>
      <c r="R28" s="177"/>
      <c r="S28" s="177"/>
      <c r="T28" s="183"/>
      <c r="U28" s="183"/>
    </row>
    <row r="29" spans="1:21" s="180" customFormat="1" ht="21.75" customHeight="1">
      <c r="A29" s="157">
        <v>720903</v>
      </c>
      <c r="B29" s="157">
        <v>88.9</v>
      </c>
      <c r="C29" s="157">
        <v>90</v>
      </c>
      <c r="D29" s="242" t="s">
        <v>96</v>
      </c>
      <c r="E29" s="241" t="s">
        <v>72</v>
      </c>
      <c r="F29" s="185"/>
      <c r="G29" s="185"/>
      <c r="H29" s="185"/>
      <c r="I29" s="186"/>
      <c r="J29" s="176"/>
      <c r="K29" s="177">
        <v>150</v>
      </c>
      <c r="L29" s="177">
        <v>157.5</v>
      </c>
      <c r="M29" s="177">
        <v>162.5</v>
      </c>
      <c r="N29" s="178">
        <f t="shared" si="0"/>
        <v>162.5</v>
      </c>
      <c r="O29" s="179">
        <f t="shared" si="3"/>
        <v>162.5</v>
      </c>
      <c r="P29" s="45">
        <f t="shared" si="1"/>
        <v>0.6424</v>
      </c>
      <c r="Q29" s="42">
        <f t="shared" si="2"/>
        <v>104.39</v>
      </c>
      <c r="R29" s="177"/>
      <c r="S29" s="177"/>
      <c r="T29" s="183"/>
      <c r="U29" s="183"/>
    </row>
    <row r="30" spans="1:22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68"/>
      <c r="K30" s="67"/>
      <c r="L30" s="67"/>
      <c r="M30" s="67"/>
      <c r="N30" s="69"/>
      <c r="O30" s="69"/>
      <c r="P30" s="67"/>
      <c r="Q30" s="81"/>
      <c r="R30" s="68"/>
      <c r="S30" s="67"/>
      <c r="T30" s="67"/>
      <c r="U30" s="67"/>
      <c r="V30" s="67"/>
    </row>
    <row r="31" spans="4:25" ht="15" customHeight="1">
      <c r="D31" s="66" t="s">
        <v>19</v>
      </c>
      <c r="W31" s="39"/>
      <c r="X31" s="39"/>
      <c r="Y31" s="39"/>
    </row>
    <row r="32" spans="14:18" s="6" customFormat="1" ht="15" customHeight="1">
      <c r="N32" s="28"/>
      <c r="O32" s="28"/>
      <c r="Q32" s="79"/>
      <c r="R32" s="30"/>
    </row>
    <row r="33" spans="1:20" s="6" customFormat="1" ht="15" customHeight="1">
      <c r="A33" s="6" t="s">
        <v>20</v>
      </c>
      <c r="E33" s="6" t="s">
        <v>21</v>
      </c>
      <c r="G33" s="6" t="s">
        <v>21</v>
      </c>
      <c r="J33" s="28"/>
      <c r="L33" s="31" t="s">
        <v>22</v>
      </c>
      <c r="P33" s="6" t="s">
        <v>23</v>
      </c>
      <c r="Q33" s="29"/>
      <c r="S33" s="31" t="s">
        <v>24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25</v>
      </c>
      <c r="E38" s="6" t="s">
        <v>25</v>
      </c>
      <c r="G38" s="6" t="s">
        <v>25</v>
      </c>
      <c r="J38" s="28"/>
      <c r="L38" s="6" t="s">
        <v>25</v>
      </c>
      <c r="P38" s="6" t="s">
        <v>25</v>
      </c>
      <c r="Q38" s="29"/>
      <c r="S38" s="6" t="s">
        <v>25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51"/>
      <c r="B40" s="51"/>
      <c r="C40" s="18"/>
      <c r="D40" s="39"/>
      <c r="E40" s="11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5" zoomScaleNormal="75" workbookViewId="0" topLeftCell="A1">
      <selection activeCell="I19" sqref="I19"/>
    </sheetView>
  </sheetViews>
  <sheetFormatPr defaultColWidth="9.140625" defaultRowHeight="15" customHeight="1"/>
  <cols>
    <col min="1" max="1" width="9.5742187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1:19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41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41"/>
      <c r="P2" s="39"/>
      <c r="Q2" s="39"/>
      <c r="R2" s="39"/>
      <c r="S2" s="39"/>
    </row>
    <row r="3" spans="1:19" s="5" customFormat="1" ht="18.75" customHeight="1">
      <c r="A3" s="64"/>
      <c r="B3" s="64"/>
      <c r="C3" s="83" t="s">
        <v>99</v>
      </c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145" t="s">
        <v>39</v>
      </c>
      <c r="O3" s="9"/>
      <c r="P3" s="9"/>
      <c r="Q3" s="9"/>
      <c r="R3" s="9"/>
      <c r="S3" s="9"/>
    </row>
    <row r="4" spans="1:19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 t="s">
        <v>41</v>
      </c>
      <c r="O4" s="9"/>
      <c r="P4" s="9"/>
      <c r="Q4" s="9"/>
      <c r="R4" s="9"/>
      <c r="S4" s="9"/>
    </row>
    <row r="5" spans="1:19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62</v>
      </c>
      <c r="J5" s="108"/>
      <c r="K5" s="9"/>
      <c r="L5" s="9"/>
      <c r="M5" s="9"/>
      <c r="N5" s="40" t="s">
        <v>43</v>
      </c>
      <c r="O5" s="9"/>
      <c r="P5" s="9"/>
      <c r="Q5" s="9"/>
      <c r="R5" s="9"/>
      <c r="S5" s="9"/>
    </row>
    <row r="6" spans="1:19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 t="s">
        <v>45</v>
      </c>
      <c r="O6" s="9"/>
      <c r="P6" s="9"/>
      <c r="Q6" s="9"/>
      <c r="R6" s="9"/>
      <c r="S6" s="9"/>
    </row>
    <row r="7" spans="1:19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56"/>
      <c r="O7" s="9"/>
      <c r="P7" s="9"/>
      <c r="Q7" s="9"/>
      <c r="R7" s="9"/>
      <c r="S7" s="9"/>
    </row>
    <row r="8" spans="1:19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56"/>
      <c r="O8" s="9"/>
      <c r="P8" s="9"/>
      <c r="Q8" s="9"/>
      <c r="R8" s="9"/>
      <c r="S8" s="9"/>
    </row>
    <row r="9" spans="1:19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9"/>
      <c r="P9" s="9"/>
      <c r="Q9" s="9"/>
      <c r="R9" s="9"/>
      <c r="S9" s="9"/>
    </row>
    <row r="10" spans="2:15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117" t="s">
        <v>49</v>
      </c>
      <c r="O10" s="10" t="s">
        <v>98</v>
      </c>
    </row>
    <row r="11" spans="1:19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56"/>
      <c r="O11" s="9"/>
      <c r="P11" s="9"/>
      <c r="Q11" s="9"/>
      <c r="R11" s="9"/>
      <c r="S11" s="9"/>
    </row>
    <row r="12" spans="10:18" s="5" customFormat="1" ht="16.5" customHeight="1" thickBot="1">
      <c r="J12" s="29"/>
      <c r="N12" s="7"/>
      <c r="R12" s="9"/>
    </row>
    <row r="13" spans="1:19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63</v>
      </c>
      <c r="L13" s="115" t="s">
        <v>64</v>
      </c>
      <c r="M13" s="113" t="s">
        <v>65</v>
      </c>
      <c r="N13" s="115" t="s">
        <v>66</v>
      </c>
      <c r="O13" s="116" t="s">
        <v>57</v>
      </c>
      <c r="P13" s="106"/>
      <c r="Q13" s="106"/>
      <c r="R13" s="39"/>
      <c r="S13" s="39"/>
    </row>
    <row r="14" spans="1:15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8"/>
      <c r="O14" s="107"/>
    </row>
    <row r="15" spans="1:19" s="131" customFormat="1" ht="39.75" customHeight="1">
      <c r="A15" s="120">
        <v>651110</v>
      </c>
      <c r="B15" s="121"/>
      <c r="C15" s="122"/>
      <c r="D15" s="246" t="s">
        <v>110</v>
      </c>
      <c r="E15" s="123"/>
      <c r="F15" s="121"/>
      <c r="G15" s="124"/>
      <c r="H15" s="125"/>
      <c r="I15" s="126">
        <v>92.1</v>
      </c>
      <c r="J15" s="45">
        <f>IF(I15&lt;&gt;0,VLOOKUP(INT(I15),Wilksmen,(I15-INT(I15))*10+2),0)</f>
        <v>0.6311</v>
      </c>
      <c r="K15" s="126">
        <v>245</v>
      </c>
      <c r="L15" s="126">
        <v>157.5</v>
      </c>
      <c r="M15" s="126">
        <v>267.5</v>
      </c>
      <c r="N15" s="244">
        <f>SUM(K15:M15)</f>
        <v>670</v>
      </c>
      <c r="O15" s="130">
        <f>SUM(N15*J15)</f>
        <v>422.837</v>
      </c>
      <c r="P15" s="123"/>
      <c r="Q15" s="123"/>
      <c r="R15" s="123"/>
      <c r="S15" s="123"/>
    </row>
    <row r="16" spans="1:19" s="131" customFormat="1" ht="39.75" customHeight="1">
      <c r="A16" s="132">
        <v>780827</v>
      </c>
      <c r="B16" s="123"/>
      <c r="C16" s="133"/>
      <c r="D16" s="245" t="s">
        <v>111</v>
      </c>
      <c r="E16" s="135"/>
      <c r="F16" s="143"/>
      <c r="G16" s="143"/>
      <c r="H16" s="144"/>
      <c r="I16" s="138">
        <v>90.6</v>
      </c>
      <c r="J16" s="45">
        <f>IF(I16&lt;&gt;0,VLOOKUP(INT(I16),Wilksmen,(I16-INT(I16))*10+2),0)</f>
        <v>0.6363</v>
      </c>
      <c r="K16" s="138">
        <v>170</v>
      </c>
      <c r="L16" s="138">
        <v>170</v>
      </c>
      <c r="M16" s="138">
        <v>200</v>
      </c>
      <c r="N16" s="139">
        <f>SUM(K16:M16)</f>
        <v>540</v>
      </c>
      <c r="O16" s="130">
        <f>SUM(N16*J16)</f>
        <v>343.602</v>
      </c>
      <c r="P16" s="136"/>
      <c r="Q16" s="136"/>
      <c r="R16" s="136"/>
      <c r="S16" s="136"/>
    </row>
    <row r="17" spans="1:19" s="131" customFormat="1" ht="39.75" customHeight="1">
      <c r="A17" s="120">
        <v>810728</v>
      </c>
      <c r="B17" s="121"/>
      <c r="C17" s="122"/>
      <c r="D17" s="246" t="s">
        <v>107</v>
      </c>
      <c r="E17" s="123"/>
      <c r="F17" s="121" t="s">
        <v>108</v>
      </c>
      <c r="G17" s="124"/>
      <c r="H17" s="125"/>
      <c r="I17" s="126">
        <v>67.2</v>
      </c>
      <c r="J17" s="45">
        <f>IF(I17&lt;&gt;0,VLOOKUP(INT(I17),Wilksmen,(I17-INT(I17))*10+2),0)</f>
        <v>0.7738</v>
      </c>
      <c r="K17" s="126">
        <v>175</v>
      </c>
      <c r="L17" s="126">
        <v>110</v>
      </c>
      <c r="M17" s="126">
        <v>202.5</v>
      </c>
      <c r="N17" s="139">
        <f>SUM(K17:M17)</f>
        <v>487.5</v>
      </c>
      <c r="O17" s="130">
        <f>SUM(N17*J17)</f>
        <v>377.2275</v>
      </c>
      <c r="P17" s="136"/>
      <c r="Q17" s="136"/>
      <c r="R17" s="136"/>
      <c r="S17" s="136"/>
    </row>
    <row r="18" spans="1:19" s="131" customFormat="1" ht="39.75" customHeight="1">
      <c r="A18" s="132">
        <v>531124</v>
      </c>
      <c r="B18" s="123"/>
      <c r="C18" s="133"/>
      <c r="D18" s="245" t="s">
        <v>105</v>
      </c>
      <c r="E18" s="135"/>
      <c r="F18" s="143"/>
      <c r="G18" s="143"/>
      <c r="H18" s="144"/>
      <c r="I18" s="138">
        <v>91.7</v>
      </c>
      <c r="J18" s="45">
        <f>IF(I18&lt;&gt;0,VLOOKUP(INT(I18),Wilksmen,(I18-INT(I18))*10+2),0)</f>
        <v>0.6325</v>
      </c>
      <c r="K18" s="138">
        <v>192.5</v>
      </c>
      <c r="L18" s="138">
        <v>112.5</v>
      </c>
      <c r="M18" s="138">
        <v>222.5</v>
      </c>
      <c r="N18" s="139">
        <f>SUM(K18:M18)</f>
        <v>527.5</v>
      </c>
      <c r="O18" s="130">
        <f>SUM(N18*J18)</f>
        <v>333.64374999999995</v>
      </c>
      <c r="P18" s="136"/>
      <c r="Q18" s="136"/>
      <c r="R18" s="136"/>
      <c r="S18" s="136"/>
    </row>
    <row r="19" spans="1:19" s="131" customFormat="1" ht="39.75" customHeight="1">
      <c r="A19" s="120">
        <v>570811</v>
      </c>
      <c r="B19" s="121"/>
      <c r="C19" s="122"/>
      <c r="D19" s="246" t="s">
        <v>104</v>
      </c>
      <c r="E19" s="135"/>
      <c r="F19" s="121"/>
      <c r="G19" s="124"/>
      <c r="H19" s="125"/>
      <c r="I19" s="126">
        <v>121.9</v>
      </c>
      <c r="J19" s="45">
        <f>IF(I19&lt;&gt;0,VLOOKUP(INT(I19),Wilksmen,(I19-INT(I19))*10+2),0)</f>
        <v>0.5729</v>
      </c>
      <c r="K19" s="126">
        <v>230</v>
      </c>
      <c r="L19" s="126">
        <v>162.5</v>
      </c>
      <c r="M19" s="126">
        <v>270</v>
      </c>
      <c r="N19" s="139">
        <f>SUM(K19:M19)</f>
        <v>662.5</v>
      </c>
      <c r="O19" s="130">
        <f>SUM(N19*J19)</f>
        <v>379.54625</v>
      </c>
      <c r="P19" s="136"/>
      <c r="Q19" s="136"/>
      <c r="R19" s="136"/>
      <c r="S19" s="136"/>
    </row>
    <row r="20" spans="1:19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152"/>
      <c r="P20" s="67"/>
      <c r="Q20" s="67"/>
      <c r="R20" s="67"/>
      <c r="S20" s="67"/>
    </row>
    <row r="21" spans="1:19" s="39" customFormat="1" ht="24.75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148"/>
      <c r="O21" s="147">
        <f>SUM(O15:O19)</f>
        <v>1856.8564999999999</v>
      </c>
      <c r="P21" s="67"/>
      <c r="Q21" s="67"/>
      <c r="R21" s="67"/>
      <c r="S21" s="67"/>
    </row>
    <row r="22" spans="1:19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68"/>
      <c r="P22" s="67"/>
      <c r="Q22" s="67"/>
      <c r="R22" s="67"/>
      <c r="S22" s="67"/>
    </row>
    <row r="23" spans="1:19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119" t="s">
        <v>61</v>
      </c>
      <c r="N23" s="250">
        <v>87013</v>
      </c>
      <c r="O23" s="154"/>
      <c r="P23" s="67"/>
      <c r="Q23" s="67"/>
      <c r="R23" s="67"/>
      <c r="S23" s="67"/>
    </row>
    <row r="24" spans="1:19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8"/>
      <c r="P24" s="67"/>
      <c r="Q24" s="67"/>
      <c r="R24" s="67"/>
      <c r="S24" s="67"/>
    </row>
    <row r="25" spans="1:19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8"/>
      <c r="P25" s="67"/>
      <c r="Q25" s="67"/>
      <c r="R25" s="67"/>
      <c r="S25" s="67"/>
    </row>
    <row r="26" spans="1:19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8"/>
      <c r="P26" s="67"/>
      <c r="Q26" s="67"/>
      <c r="R26" s="67"/>
      <c r="S26" s="67"/>
    </row>
    <row r="27" spans="1:19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8"/>
      <c r="P27" s="67"/>
      <c r="Q27" s="67"/>
      <c r="R27" s="67"/>
      <c r="S27" s="67"/>
    </row>
    <row r="28" spans="1:19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8"/>
      <c r="P28" s="67"/>
      <c r="Q28" s="67"/>
      <c r="R28" s="67"/>
      <c r="S28" s="67"/>
    </row>
    <row r="29" spans="1:19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8"/>
      <c r="P29" s="67"/>
      <c r="Q29" s="67"/>
      <c r="R29" s="67"/>
      <c r="S29" s="67"/>
    </row>
    <row r="30" spans="1:19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8"/>
      <c r="P30" s="67"/>
      <c r="Q30" s="67"/>
      <c r="R30" s="67"/>
      <c r="S30" s="67"/>
    </row>
    <row r="31" spans="1:22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41"/>
      <c r="P31" s="39"/>
      <c r="Q31" s="39"/>
      <c r="R31" s="39"/>
      <c r="S31" s="39"/>
      <c r="T31" s="39"/>
      <c r="U31" s="39"/>
      <c r="V31" s="39"/>
    </row>
    <row r="32" spans="1:19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1"/>
      <c r="P32" s="64"/>
      <c r="Q32" s="64"/>
      <c r="R32" s="64"/>
      <c r="S32" s="64"/>
    </row>
    <row r="33" spans="1:19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102"/>
      <c r="Q33" s="101"/>
      <c r="R33" s="64"/>
      <c r="S33" s="64"/>
    </row>
    <row r="34" spans="1:19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100"/>
      <c r="P34" s="82"/>
      <c r="Q34" s="101"/>
      <c r="R34" s="64"/>
      <c r="S34" s="64"/>
    </row>
    <row r="35" spans="1:19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100"/>
      <c r="P35" s="82"/>
      <c r="Q35" s="101"/>
      <c r="R35" s="64"/>
      <c r="S35" s="64"/>
    </row>
    <row r="36" spans="1:19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100"/>
      <c r="P36" s="82"/>
      <c r="Q36" s="101"/>
      <c r="R36" s="64"/>
      <c r="S36" s="64"/>
    </row>
    <row r="37" spans="1:19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101"/>
      <c r="R37" s="64"/>
      <c r="S37" s="64"/>
    </row>
    <row r="38" spans="1:19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40"/>
      <c r="O38" s="100"/>
      <c r="P38" s="82"/>
      <c r="Q38" s="101"/>
      <c r="R38" s="64"/>
      <c r="S38" s="64"/>
    </row>
    <row r="39" spans="1:19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40"/>
      <c r="O39" s="63"/>
      <c r="P39" s="75"/>
      <c r="Q39" s="41"/>
      <c r="R39" s="39"/>
      <c r="S39" s="39"/>
    </row>
    <row r="40" spans="1:19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41"/>
      <c r="P40" s="39"/>
      <c r="Q40" s="39"/>
      <c r="R40" s="39"/>
      <c r="S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5" zoomScaleNormal="75" workbookViewId="0" topLeftCell="A1">
      <selection activeCell="I18" sqref="I18"/>
    </sheetView>
  </sheetViews>
  <sheetFormatPr defaultColWidth="9.140625" defaultRowHeight="15" customHeight="1"/>
  <cols>
    <col min="1" max="1" width="10.42187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1:19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41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41"/>
      <c r="P2" s="39"/>
      <c r="Q2" s="39"/>
      <c r="R2" s="39"/>
      <c r="S2" s="39"/>
    </row>
    <row r="3" spans="1:19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145" t="s">
        <v>39</v>
      </c>
      <c r="O3" s="9"/>
      <c r="P3" s="9"/>
      <c r="Q3" s="9"/>
      <c r="R3" s="9"/>
      <c r="S3" s="9"/>
    </row>
    <row r="4" spans="1:19" s="5" customFormat="1" ht="18.75" customHeight="1">
      <c r="A4" s="9"/>
      <c r="B4" s="9"/>
      <c r="C4" s="83" t="s">
        <v>99</v>
      </c>
      <c r="D4" s="84" t="s">
        <v>40</v>
      </c>
      <c r="E4" s="9"/>
      <c r="F4" s="9"/>
      <c r="G4" s="9"/>
      <c r="H4" s="9"/>
      <c r="J4" s="108"/>
      <c r="K4" s="9"/>
      <c r="L4" s="9"/>
      <c r="M4" s="9"/>
      <c r="N4" s="40" t="s">
        <v>41</v>
      </c>
      <c r="O4" s="9"/>
      <c r="P4" s="9"/>
      <c r="Q4" s="9"/>
      <c r="R4" s="9"/>
      <c r="S4" s="9"/>
    </row>
    <row r="5" spans="1:19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62</v>
      </c>
      <c r="J5" s="108"/>
      <c r="K5" s="9"/>
      <c r="L5" s="9"/>
      <c r="M5" s="9"/>
      <c r="N5" s="40" t="s">
        <v>43</v>
      </c>
      <c r="O5" s="9"/>
      <c r="P5" s="9"/>
      <c r="Q5" s="9"/>
      <c r="R5" s="9"/>
      <c r="S5" s="9"/>
    </row>
    <row r="6" spans="1:19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 t="s">
        <v>45</v>
      </c>
      <c r="O6" s="9"/>
      <c r="P6" s="9"/>
      <c r="Q6" s="9"/>
      <c r="R6" s="9"/>
      <c r="S6" s="9"/>
    </row>
    <row r="7" spans="1:19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56"/>
      <c r="O7" s="9"/>
      <c r="P7" s="9"/>
      <c r="Q7" s="9"/>
      <c r="R7" s="9"/>
      <c r="S7" s="9"/>
    </row>
    <row r="8" spans="1:19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56"/>
      <c r="O8" s="9"/>
      <c r="P8" s="9"/>
      <c r="Q8" s="9"/>
      <c r="R8" s="9"/>
      <c r="S8" s="9"/>
    </row>
    <row r="9" spans="1:19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9"/>
      <c r="P9" s="9"/>
      <c r="Q9" s="9"/>
      <c r="R9" s="9"/>
      <c r="S9" s="9"/>
    </row>
    <row r="10" spans="2:15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117" t="s">
        <v>49</v>
      </c>
      <c r="O10" s="10" t="s">
        <v>98</v>
      </c>
    </row>
    <row r="11" spans="1:19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56"/>
      <c r="O11" s="9"/>
      <c r="P11" s="9"/>
      <c r="Q11" s="9"/>
      <c r="R11" s="9"/>
      <c r="S11" s="9"/>
    </row>
    <row r="12" spans="10:18" s="5" customFormat="1" ht="16.5" customHeight="1" thickBot="1">
      <c r="J12" s="29"/>
      <c r="N12" s="7"/>
      <c r="R12" s="9"/>
    </row>
    <row r="13" spans="1:19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63</v>
      </c>
      <c r="L13" s="115" t="s">
        <v>64</v>
      </c>
      <c r="M13" s="113" t="s">
        <v>65</v>
      </c>
      <c r="N13" s="115" t="s">
        <v>66</v>
      </c>
      <c r="O13" s="116" t="s">
        <v>57</v>
      </c>
      <c r="P13" s="106"/>
      <c r="Q13" s="106"/>
      <c r="R13" s="39"/>
      <c r="S13" s="39"/>
    </row>
    <row r="14" spans="1:15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8"/>
      <c r="O14" s="107"/>
    </row>
    <row r="15" spans="1:19" s="131" customFormat="1" ht="39.75" customHeight="1">
      <c r="A15" s="120">
        <v>810728</v>
      </c>
      <c r="B15" s="121"/>
      <c r="C15" s="122"/>
      <c r="D15" s="246" t="s">
        <v>107</v>
      </c>
      <c r="E15" s="123"/>
      <c r="F15" s="121" t="s">
        <v>108</v>
      </c>
      <c r="G15" s="124"/>
      <c r="H15" s="125"/>
      <c r="I15" s="126">
        <v>67.2</v>
      </c>
      <c r="J15" s="45">
        <f>IF(I15&lt;&gt;0,VLOOKUP(INT(I15),Wilksmen,(I15-INT(I15))*10+2),0)</f>
        <v>0.7738</v>
      </c>
      <c r="K15" s="126">
        <v>175</v>
      </c>
      <c r="L15" s="126">
        <v>110</v>
      </c>
      <c r="M15" s="126">
        <v>202.5</v>
      </c>
      <c r="N15" s="244">
        <f>SUM(K15:M15)</f>
        <v>487.5</v>
      </c>
      <c r="O15" s="130">
        <f>SUM(N15*J15)</f>
        <v>377.2275</v>
      </c>
      <c r="P15" s="123"/>
      <c r="Q15" s="123"/>
      <c r="R15" s="123"/>
      <c r="S15" s="123"/>
    </row>
    <row r="16" spans="1:19" s="131" customFormat="1" ht="39.75" customHeight="1">
      <c r="A16" s="132">
        <v>800304</v>
      </c>
      <c r="B16" s="123"/>
      <c r="C16" s="133"/>
      <c r="D16" s="245" t="s">
        <v>109</v>
      </c>
      <c r="E16" s="135"/>
      <c r="F16" s="143"/>
      <c r="G16" s="143"/>
      <c r="H16" s="144"/>
      <c r="I16" s="138">
        <v>75.7</v>
      </c>
      <c r="J16" s="45">
        <f>IF(I16&lt;&gt;0,VLOOKUP(INT(I16),Wilksmen,(I16-INT(I16))*10+2),0)</f>
        <v>0.708</v>
      </c>
      <c r="K16" s="138">
        <v>100</v>
      </c>
      <c r="L16" s="138">
        <v>115</v>
      </c>
      <c r="M16" s="138">
        <v>140</v>
      </c>
      <c r="N16" s="139">
        <f>SUM(K16:M16)</f>
        <v>355</v>
      </c>
      <c r="O16" s="130">
        <f>SUM(N16*J16)</f>
        <v>251.33999999999997</v>
      </c>
      <c r="P16" s="136"/>
      <c r="Q16" s="136"/>
      <c r="R16" s="136"/>
      <c r="S16" s="136"/>
    </row>
    <row r="17" spans="1:19" s="131" customFormat="1" ht="39.75" customHeight="1">
      <c r="A17" s="132">
        <v>850901</v>
      </c>
      <c r="B17" s="123"/>
      <c r="C17" s="133"/>
      <c r="D17" s="245" t="s">
        <v>102</v>
      </c>
      <c r="E17" s="135"/>
      <c r="F17" s="143"/>
      <c r="G17" s="143"/>
      <c r="H17" s="144"/>
      <c r="I17" s="138">
        <v>79.8</v>
      </c>
      <c r="J17" s="45">
        <f>IF(I17&lt;&gt;0,VLOOKUP(INT(I17),Wilksmen,(I17-INT(I17))*10+2),0)</f>
        <v>0.6838</v>
      </c>
      <c r="K17" s="138">
        <v>125</v>
      </c>
      <c r="L17" s="138">
        <v>70</v>
      </c>
      <c r="M17" s="138">
        <v>145</v>
      </c>
      <c r="N17" s="139">
        <f>SUM(K17:M17)</f>
        <v>340</v>
      </c>
      <c r="O17" s="130">
        <f>SUM(N17*J17)</f>
        <v>232.492</v>
      </c>
      <c r="P17" s="136"/>
      <c r="Q17" s="136"/>
      <c r="R17" s="136"/>
      <c r="S17" s="136"/>
    </row>
    <row r="18" spans="1:19" s="131" customFormat="1" ht="39.75" customHeight="1">
      <c r="A18" s="132"/>
      <c r="B18" s="123"/>
      <c r="C18" s="133"/>
      <c r="D18" s="245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39">
        <f>SUM(K18:M18)</f>
        <v>0</v>
      </c>
      <c r="O18" s="130">
        <f>SUM(N18*J18)</f>
        <v>0</v>
      </c>
      <c r="P18" s="136"/>
      <c r="Q18" s="136"/>
      <c r="R18" s="136"/>
      <c r="S18" s="136"/>
    </row>
    <row r="19" spans="1:19" s="131" customFormat="1" ht="39.75" customHeight="1">
      <c r="A19" s="134"/>
      <c r="B19" s="135"/>
      <c r="C19" s="142"/>
      <c r="D19" s="245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39">
        <f>SUM(K19:M19)</f>
        <v>0</v>
      </c>
      <c r="O19" s="130">
        <f>SUM(N19*J19)</f>
        <v>0</v>
      </c>
      <c r="P19" s="136"/>
      <c r="Q19" s="136"/>
      <c r="R19" s="136"/>
      <c r="S19" s="136"/>
    </row>
    <row r="20" spans="1:19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152"/>
      <c r="P20" s="67"/>
      <c r="Q20" s="67"/>
      <c r="R20" s="67"/>
      <c r="S20" s="67"/>
    </row>
    <row r="21" spans="1:19" s="39" customFormat="1" ht="24.75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148"/>
      <c r="O21" s="147">
        <f>SUM(O15:O19)</f>
        <v>861.0595</v>
      </c>
      <c r="P21" s="67"/>
      <c r="Q21" s="67"/>
      <c r="R21" s="67"/>
      <c r="S21" s="67"/>
    </row>
    <row r="22" spans="1:19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68"/>
      <c r="P22" s="67"/>
      <c r="Q22" s="67"/>
      <c r="R22" s="67"/>
      <c r="S22" s="67"/>
    </row>
    <row r="23" spans="1:19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119" t="s">
        <v>61</v>
      </c>
      <c r="N23" s="250">
        <v>87013</v>
      </c>
      <c r="O23" s="154"/>
      <c r="P23" s="67"/>
      <c r="Q23" s="67"/>
      <c r="R23" s="67"/>
      <c r="S23" s="67"/>
    </row>
    <row r="24" spans="1:19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8"/>
      <c r="P24" s="67"/>
      <c r="Q24" s="67"/>
      <c r="R24" s="67"/>
      <c r="S24" s="67"/>
    </row>
    <row r="25" spans="1:19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8"/>
      <c r="P25" s="67"/>
      <c r="Q25" s="67"/>
      <c r="R25" s="67"/>
      <c r="S25" s="67"/>
    </row>
    <row r="26" spans="1:19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8"/>
      <c r="P26" s="67"/>
      <c r="Q26" s="67"/>
      <c r="R26" s="67"/>
      <c r="S26" s="67"/>
    </row>
    <row r="27" spans="1:19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8"/>
      <c r="P27" s="67"/>
      <c r="Q27" s="67"/>
      <c r="R27" s="67"/>
      <c r="S27" s="67"/>
    </row>
    <row r="28" spans="1:19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8"/>
      <c r="P28" s="67"/>
      <c r="Q28" s="67"/>
      <c r="R28" s="67"/>
      <c r="S28" s="67"/>
    </row>
    <row r="29" spans="1:19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8"/>
      <c r="P29" s="67"/>
      <c r="Q29" s="67"/>
      <c r="R29" s="67"/>
      <c r="S29" s="67"/>
    </row>
    <row r="30" spans="1:19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8"/>
      <c r="P30" s="67"/>
      <c r="Q30" s="67"/>
      <c r="R30" s="67"/>
      <c r="S30" s="67"/>
    </row>
    <row r="31" spans="1:22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41"/>
      <c r="P31" s="39"/>
      <c r="Q31" s="39"/>
      <c r="R31" s="39"/>
      <c r="S31" s="39"/>
      <c r="T31" s="39"/>
      <c r="U31" s="39"/>
      <c r="V31" s="39"/>
    </row>
    <row r="32" spans="1:19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1"/>
      <c r="P32" s="64"/>
      <c r="Q32" s="64"/>
      <c r="R32" s="64"/>
      <c r="S32" s="64"/>
    </row>
    <row r="33" spans="1:19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102"/>
      <c r="Q33" s="101"/>
      <c r="R33" s="64"/>
      <c r="S33" s="64"/>
    </row>
    <row r="34" spans="1:19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100"/>
      <c r="P34" s="82"/>
      <c r="Q34" s="101"/>
      <c r="R34" s="64"/>
      <c r="S34" s="64"/>
    </row>
    <row r="35" spans="1:19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100"/>
      <c r="P35" s="82"/>
      <c r="Q35" s="101"/>
      <c r="R35" s="64"/>
      <c r="S35" s="64"/>
    </row>
    <row r="36" spans="1:19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100"/>
      <c r="P36" s="82"/>
      <c r="Q36" s="101"/>
      <c r="R36" s="64"/>
      <c r="S36" s="64"/>
    </row>
    <row r="37" spans="1:19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101"/>
      <c r="R37" s="64"/>
      <c r="S37" s="64"/>
    </row>
    <row r="38" spans="1:19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40"/>
      <c r="O38" s="100"/>
      <c r="P38" s="82"/>
      <c r="Q38" s="101"/>
      <c r="R38" s="64"/>
      <c r="S38" s="64"/>
    </row>
    <row r="39" spans="1:19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40"/>
      <c r="O39" s="63"/>
      <c r="P39" s="75"/>
      <c r="Q39" s="41"/>
      <c r="R39" s="39"/>
      <c r="S39" s="39"/>
    </row>
    <row r="40" spans="1:19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41"/>
      <c r="P40" s="39"/>
      <c r="Q40" s="39"/>
      <c r="R40" s="39"/>
      <c r="S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5" zoomScaleNormal="75" workbookViewId="0" topLeftCell="A1">
      <selection activeCell="I17" sqref="I17"/>
    </sheetView>
  </sheetViews>
  <sheetFormatPr defaultColWidth="9.140625" defaultRowHeight="15" customHeight="1"/>
  <cols>
    <col min="1" max="1" width="10.0039062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1:19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41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41"/>
      <c r="P2" s="39"/>
      <c r="Q2" s="39"/>
      <c r="R2" s="39"/>
      <c r="S2" s="39"/>
    </row>
    <row r="3" spans="1:19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145" t="s">
        <v>39</v>
      </c>
      <c r="O3" s="56"/>
      <c r="P3" s="9"/>
      <c r="Q3" s="9"/>
      <c r="R3" s="9"/>
      <c r="S3" s="9"/>
    </row>
    <row r="4" spans="1:19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 t="s">
        <v>41</v>
      </c>
      <c r="O4" s="56"/>
      <c r="P4" s="9"/>
      <c r="Q4" s="9"/>
      <c r="R4" s="9"/>
      <c r="S4" s="9"/>
    </row>
    <row r="5" spans="1:19" s="5" customFormat="1" ht="18.75" customHeight="1">
      <c r="A5" s="9"/>
      <c r="B5" s="9"/>
      <c r="C5" s="83" t="s">
        <v>99</v>
      </c>
      <c r="D5" s="84" t="s">
        <v>42</v>
      </c>
      <c r="E5" s="9"/>
      <c r="F5" s="9"/>
      <c r="G5" s="9"/>
      <c r="H5" s="9"/>
      <c r="I5" s="146" t="s">
        <v>62</v>
      </c>
      <c r="J5" s="108"/>
      <c r="K5" s="9"/>
      <c r="L5" s="9"/>
      <c r="M5" s="9"/>
      <c r="N5" s="40" t="s">
        <v>43</v>
      </c>
      <c r="O5" s="56"/>
      <c r="P5" s="9"/>
      <c r="Q5" s="9"/>
      <c r="R5" s="9"/>
      <c r="S5" s="9"/>
    </row>
    <row r="6" spans="1:19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 t="s">
        <v>45</v>
      </c>
      <c r="O6" s="56"/>
      <c r="P6" s="9"/>
      <c r="Q6" s="9"/>
      <c r="R6" s="9"/>
      <c r="S6" s="9"/>
    </row>
    <row r="7" spans="1:19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56"/>
      <c r="O7" s="9"/>
      <c r="P7" s="9"/>
      <c r="Q7" s="9"/>
      <c r="R7" s="9"/>
      <c r="S7" s="9"/>
    </row>
    <row r="8" spans="1:19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56"/>
      <c r="O8" s="9"/>
      <c r="P8" s="9"/>
      <c r="Q8" s="9"/>
      <c r="R8" s="9"/>
      <c r="S8" s="9"/>
    </row>
    <row r="9" spans="1:19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9"/>
      <c r="P9" s="9"/>
      <c r="Q9" s="9"/>
      <c r="R9" s="9"/>
      <c r="S9" s="9"/>
    </row>
    <row r="10" spans="2:15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117" t="s">
        <v>49</v>
      </c>
      <c r="O10" s="10" t="s">
        <v>98</v>
      </c>
    </row>
    <row r="11" spans="1:19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56"/>
      <c r="O11" s="9"/>
      <c r="P11" s="9"/>
      <c r="Q11" s="9"/>
      <c r="R11" s="9"/>
      <c r="S11" s="9"/>
    </row>
    <row r="12" spans="10:18" s="5" customFormat="1" ht="16.5" customHeight="1" thickBot="1">
      <c r="J12" s="29"/>
      <c r="N12" s="7"/>
      <c r="R12" s="9"/>
    </row>
    <row r="13" spans="1:19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63</v>
      </c>
      <c r="L13" s="115" t="s">
        <v>64</v>
      </c>
      <c r="M13" s="113" t="s">
        <v>65</v>
      </c>
      <c r="N13" s="115" t="s">
        <v>66</v>
      </c>
      <c r="O13" s="116" t="s">
        <v>57</v>
      </c>
      <c r="P13" s="106"/>
      <c r="Q13" s="106"/>
      <c r="R13" s="39"/>
      <c r="S13" s="39"/>
    </row>
    <row r="14" spans="1:15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8"/>
      <c r="O14" s="107"/>
    </row>
    <row r="15" spans="1:19" s="131" customFormat="1" ht="39.75" customHeight="1">
      <c r="A15" s="120">
        <v>570811</v>
      </c>
      <c r="B15" s="121"/>
      <c r="C15" s="122"/>
      <c r="D15" s="246" t="s">
        <v>104</v>
      </c>
      <c r="E15" s="123"/>
      <c r="F15" s="121"/>
      <c r="G15" s="124"/>
      <c r="H15" s="125"/>
      <c r="I15" s="126">
        <v>121.9</v>
      </c>
      <c r="J15" s="45">
        <f>IF(I15&lt;&gt;0,VLOOKUP(INT(I15),Wilksmen,(I15-INT(I15))*10+2),0)</f>
        <v>0.5729</v>
      </c>
      <c r="K15" s="126">
        <v>230</v>
      </c>
      <c r="L15" s="126">
        <v>162.5</v>
      </c>
      <c r="M15" s="126">
        <v>270</v>
      </c>
      <c r="N15" s="244">
        <f>SUM(K15:M15)</f>
        <v>662.5</v>
      </c>
      <c r="O15" s="130">
        <f>SUM(N15*J15)</f>
        <v>379.54625</v>
      </c>
      <c r="P15" s="123"/>
      <c r="Q15" s="123"/>
      <c r="R15" s="123"/>
      <c r="S15" s="123"/>
    </row>
    <row r="16" spans="1:19" s="131" customFormat="1" ht="39.75" customHeight="1">
      <c r="A16" s="132">
        <v>531124</v>
      </c>
      <c r="B16" s="123"/>
      <c r="C16" s="133"/>
      <c r="D16" s="245" t="s">
        <v>105</v>
      </c>
      <c r="E16" s="135"/>
      <c r="F16" s="136"/>
      <c r="G16" s="136"/>
      <c r="H16" s="137"/>
      <c r="I16" s="138">
        <v>91.7</v>
      </c>
      <c r="J16" s="45">
        <f>IF(I16&lt;&gt;0,VLOOKUP(INT(I16),Wilksmen,(I16-INT(I16))*10+2),0)</f>
        <v>0.6325</v>
      </c>
      <c r="K16" s="138">
        <v>192.5</v>
      </c>
      <c r="L16" s="138">
        <v>112.5</v>
      </c>
      <c r="M16" s="138">
        <v>222.5</v>
      </c>
      <c r="N16" s="127">
        <f>SUM(K16:M16)</f>
        <v>527.5</v>
      </c>
      <c r="O16" s="130">
        <f>SUM(N16*J16)</f>
        <v>333.64374999999995</v>
      </c>
      <c r="P16" s="136"/>
      <c r="Q16" s="136"/>
      <c r="R16" s="136"/>
      <c r="S16" s="136"/>
    </row>
    <row r="17" spans="1:19" s="131" customFormat="1" ht="39.75" customHeight="1">
      <c r="A17" s="134">
        <v>551005</v>
      </c>
      <c r="B17" s="135"/>
      <c r="C17" s="142"/>
      <c r="D17" s="245" t="s">
        <v>106</v>
      </c>
      <c r="E17" s="123"/>
      <c r="F17" s="143"/>
      <c r="G17" s="143"/>
      <c r="H17" s="144"/>
      <c r="I17" s="138">
        <v>90.4</v>
      </c>
      <c r="J17" s="45">
        <f>IF(I17&lt;&gt;0,VLOOKUP(INT(I17),Wilksmen,(I17-INT(I17))*10+2),0)</f>
        <v>0.637</v>
      </c>
      <c r="K17" s="138">
        <v>165</v>
      </c>
      <c r="L17" s="138">
        <v>120</v>
      </c>
      <c r="M17" s="138">
        <v>175</v>
      </c>
      <c r="N17" s="139">
        <f>SUM(K17:M17)</f>
        <v>460</v>
      </c>
      <c r="O17" s="130">
        <f>SUM(N17*J17)</f>
        <v>293.02</v>
      </c>
      <c r="P17" s="136"/>
      <c r="Q17" s="136"/>
      <c r="R17" s="136"/>
      <c r="S17" s="136"/>
    </row>
    <row r="18" spans="1:19" s="131" customFormat="1" ht="39.75" customHeight="1">
      <c r="A18" s="132"/>
      <c r="B18" s="123"/>
      <c r="C18" s="133"/>
      <c r="D18" s="245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39">
        <f>SUM(K18:M18)</f>
        <v>0</v>
      </c>
      <c r="O18" s="130">
        <f>SUM(N18*J18)</f>
        <v>0</v>
      </c>
      <c r="P18" s="136"/>
      <c r="Q18" s="136"/>
      <c r="R18" s="136"/>
      <c r="S18" s="136"/>
    </row>
    <row r="19" spans="1:19" s="131" customFormat="1" ht="39.75" customHeight="1">
      <c r="A19" s="134"/>
      <c r="B19" s="135"/>
      <c r="C19" s="142"/>
      <c r="D19" s="245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39">
        <f>SUM(K19:M19)</f>
        <v>0</v>
      </c>
      <c r="O19" s="130">
        <f>SUM(N19*J19)</f>
        <v>0</v>
      </c>
      <c r="P19" s="136"/>
      <c r="Q19" s="136"/>
      <c r="R19" s="136"/>
      <c r="S19" s="136"/>
    </row>
    <row r="20" spans="1:19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152"/>
      <c r="P20" s="67"/>
      <c r="Q20" s="67"/>
      <c r="R20" s="67"/>
      <c r="S20" s="67"/>
    </row>
    <row r="21" spans="1:19" s="39" customFormat="1" ht="24.75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148"/>
      <c r="O21" s="147">
        <f>SUM(O15:O19)</f>
        <v>1006.2099999999999</v>
      </c>
      <c r="P21" s="67"/>
      <c r="Q21" s="67"/>
      <c r="R21" s="67"/>
      <c r="S21" s="67"/>
    </row>
    <row r="22" spans="1:19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68"/>
      <c r="P22" s="67"/>
      <c r="Q22" s="67"/>
      <c r="R22" s="67"/>
      <c r="S22" s="67"/>
    </row>
    <row r="23" spans="1:19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119" t="s">
        <v>61</v>
      </c>
      <c r="N23" s="250">
        <v>87013</v>
      </c>
      <c r="O23" s="154"/>
      <c r="P23" s="67"/>
      <c r="Q23" s="67"/>
      <c r="R23" s="67"/>
      <c r="S23" s="67"/>
    </row>
    <row r="24" spans="1:19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8"/>
      <c r="P24" s="67"/>
      <c r="Q24" s="67"/>
      <c r="R24" s="67"/>
      <c r="S24" s="67"/>
    </row>
    <row r="25" spans="1:19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8"/>
      <c r="P25" s="67"/>
      <c r="Q25" s="67"/>
      <c r="R25" s="67"/>
      <c r="S25" s="67"/>
    </row>
    <row r="26" spans="1:19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8"/>
      <c r="P26" s="67"/>
      <c r="Q26" s="67"/>
      <c r="R26" s="67"/>
      <c r="S26" s="67"/>
    </row>
    <row r="27" spans="1:19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8"/>
      <c r="P27" s="67"/>
      <c r="Q27" s="67"/>
      <c r="R27" s="67"/>
      <c r="S27" s="67"/>
    </row>
    <row r="28" spans="1:19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8"/>
      <c r="P28" s="67"/>
      <c r="Q28" s="67"/>
      <c r="R28" s="67"/>
      <c r="S28" s="67"/>
    </row>
    <row r="29" spans="1:19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8"/>
      <c r="P29" s="67"/>
      <c r="Q29" s="67"/>
      <c r="R29" s="67"/>
      <c r="S29" s="67"/>
    </row>
    <row r="30" spans="1:19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8"/>
      <c r="P30" s="67"/>
      <c r="Q30" s="67"/>
      <c r="R30" s="67"/>
      <c r="S30" s="67"/>
    </row>
    <row r="31" spans="1:22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41"/>
      <c r="P31" s="39"/>
      <c r="Q31" s="39"/>
      <c r="R31" s="39"/>
      <c r="S31" s="39"/>
      <c r="T31" s="39"/>
      <c r="U31" s="39"/>
      <c r="V31" s="39"/>
    </row>
    <row r="32" spans="1:19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1"/>
      <c r="P32" s="64"/>
      <c r="Q32" s="64"/>
      <c r="R32" s="64"/>
      <c r="S32" s="64"/>
    </row>
    <row r="33" spans="1:19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102"/>
      <c r="Q33" s="101"/>
      <c r="R33" s="64"/>
      <c r="S33" s="64"/>
    </row>
    <row r="34" spans="1:19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100"/>
      <c r="P34" s="82"/>
      <c r="Q34" s="101"/>
      <c r="R34" s="64"/>
      <c r="S34" s="64"/>
    </row>
    <row r="35" spans="1:19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100"/>
      <c r="P35" s="82"/>
      <c r="Q35" s="101"/>
      <c r="R35" s="64"/>
      <c r="S35" s="64"/>
    </row>
    <row r="36" spans="1:19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100"/>
      <c r="P36" s="82"/>
      <c r="Q36" s="101"/>
      <c r="R36" s="64"/>
      <c r="S36" s="64"/>
    </row>
    <row r="37" spans="1:19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101"/>
      <c r="R37" s="64"/>
      <c r="S37" s="64"/>
    </row>
    <row r="38" spans="1:19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40"/>
      <c r="O38" s="100"/>
      <c r="P38" s="82"/>
      <c r="Q38" s="101"/>
      <c r="R38" s="64"/>
      <c r="S38" s="64"/>
    </row>
    <row r="39" spans="1:19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40"/>
      <c r="O39" s="63"/>
      <c r="P39" s="75"/>
      <c r="Q39" s="41"/>
      <c r="R39" s="39"/>
      <c r="S39" s="39"/>
    </row>
    <row r="40" spans="1:19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41"/>
      <c r="P40" s="39"/>
      <c r="Q40" s="39"/>
      <c r="R40" s="39"/>
      <c r="S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5" zoomScaleNormal="75" workbookViewId="0" topLeftCell="A1">
      <selection activeCell="I17" sqref="I17"/>
    </sheetView>
  </sheetViews>
  <sheetFormatPr defaultColWidth="9.140625" defaultRowHeight="15" customHeight="1"/>
  <cols>
    <col min="1" max="1" width="11.851562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1:19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41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41"/>
      <c r="P2" s="39"/>
      <c r="Q2" s="39"/>
      <c r="R2" s="39"/>
      <c r="S2" s="39"/>
    </row>
    <row r="3" spans="1:19" s="5" customFormat="1" ht="18.75" customHeight="1">
      <c r="A3" s="64"/>
      <c r="B3" s="64"/>
      <c r="C3" s="83"/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145" t="s">
        <v>39</v>
      </c>
      <c r="O3" s="9"/>
      <c r="P3" s="9"/>
      <c r="Q3" s="9"/>
      <c r="R3" s="9"/>
      <c r="S3" s="9"/>
    </row>
    <row r="4" spans="1:19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 t="s">
        <v>41</v>
      </c>
      <c r="O4" s="9"/>
      <c r="P4" s="9"/>
      <c r="Q4" s="9"/>
      <c r="R4" s="9"/>
      <c r="S4" s="9"/>
    </row>
    <row r="5" spans="1:19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62</v>
      </c>
      <c r="J5" s="108"/>
      <c r="K5" s="9"/>
      <c r="L5" s="9"/>
      <c r="M5" s="9"/>
      <c r="N5" s="40" t="s">
        <v>43</v>
      </c>
      <c r="O5" s="9"/>
      <c r="P5" s="9"/>
      <c r="Q5" s="9"/>
      <c r="R5" s="9"/>
      <c r="S5" s="9"/>
    </row>
    <row r="6" spans="1:19" s="5" customFormat="1" ht="18.75" customHeight="1">
      <c r="A6" s="9"/>
      <c r="B6" s="9"/>
      <c r="C6" s="83" t="s">
        <v>99</v>
      </c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 t="s">
        <v>45</v>
      </c>
      <c r="O6" s="9"/>
      <c r="P6" s="9"/>
      <c r="Q6" s="9"/>
      <c r="R6" s="9"/>
      <c r="S6" s="9"/>
    </row>
    <row r="7" spans="1:19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56"/>
      <c r="O7" s="9"/>
      <c r="P7" s="9"/>
      <c r="Q7" s="9"/>
      <c r="R7" s="9"/>
      <c r="S7" s="9"/>
    </row>
    <row r="8" spans="1:19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56"/>
      <c r="O8" s="9"/>
      <c r="P8" s="9"/>
      <c r="Q8" s="9"/>
      <c r="R8" s="9"/>
      <c r="S8" s="9"/>
    </row>
    <row r="9" spans="1:19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9"/>
      <c r="P9" s="9"/>
      <c r="Q9" s="9"/>
      <c r="R9" s="9"/>
      <c r="S9" s="9"/>
    </row>
    <row r="10" spans="2:15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117" t="s">
        <v>49</v>
      </c>
      <c r="O10" s="10" t="s">
        <v>98</v>
      </c>
    </row>
    <row r="11" spans="1:19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56"/>
      <c r="O11" s="9"/>
      <c r="P11" s="9"/>
      <c r="Q11" s="9"/>
      <c r="R11" s="9"/>
      <c r="S11" s="9"/>
    </row>
    <row r="12" spans="10:18" s="5" customFormat="1" ht="16.5" customHeight="1" thickBot="1">
      <c r="J12" s="29"/>
      <c r="N12" s="7"/>
      <c r="R12" s="9"/>
    </row>
    <row r="13" spans="1:19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63</v>
      </c>
      <c r="L13" s="115" t="s">
        <v>64</v>
      </c>
      <c r="M13" s="113" t="s">
        <v>65</v>
      </c>
      <c r="N13" s="115" t="s">
        <v>66</v>
      </c>
      <c r="O13" s="116" t="s">
        <v>57</v>
      </c>
      <c r="P13" s="106"/>
      <c r="Q13" s="106"/>
      <c r="R13" s="39"/>
      <c r="S13" s="39"/>
    </row>
    <row r="14" spans="1:15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8"/>
      <c r="O14" s="107"/>
    </row>
    <row r="15" spans="1:19" s="131" customFormat="1" ht="39.75" customHeight="1">
      <c r="A15" s="243">
        <v>880119</v>
      </c>
      <c r="B15" s="121"/>
      <c r="C15" s="122"/>
      <c r="D15" s="246" t="s">
        <v>100</v>
      </c>
      <c r="E15" s="123"/>
      <c r="F15" s="121"/>
      <c r="G15" s="124"/>
      <c r="H15" s="247" t="s">
        <v>101</v>
      </c>
      <c r="I15" s="126">
        <v>51.8</v>
      </c>
      <c r="J15" s="45">
        <f>IF(I15&lt;&gt;0,VLOOKUP(INT(I15),Wilksmen,(I15-INT(I15))*10+2),0)</f>
        <v>0.9853</v>
      </c>
      <c r="K15" s="126">
        <v>70</v>
      </c>
      <c r="L15" s="126">
        <v>40</v>
      </c>
      <c r="M15" s="126">
        <v>95</v>
      </c>
      <c r="N15" s="244">
        <f>SUM(K15:M15)</f>
        <v>205</v>
      </c>
      <c r="O15" s="130">
        <f>SUM(N15*J15)</f>
        <v>201.98649999999998</v>
      </c>
      <c r="P15" s="123"/>
      <c r="Q15" s="123"/>
      <c r="R15" s="123"/>
      <c r="S15" s="123"/>
    </row>
    <row r="16" spans="1:19" s="131" customFormat="1" ht="39.75" customHeight="1">
      <c r="A16" s="132">
        <v>850901</v>
      </c>
      <c r="B16" s="123"/>
      <c r="C16" s="133"/>
      <c r="D16" s="245" t="s">
        <v>102</v>
      </c>
      <c r="E16" s="135"/>
      <c r="F16" s="136"/>
      <c r="G16" s="136"/>
      <c r="H16" s="137"/>
      <c r="I16" s="138">
        <v>79.8</v>
      </c>
      <c r="J16" s="45">
        <f>IF(I16&lt;&gt;0,VLOOKUP(INT(I16),Wilksmen,(I16-INT(I16))*10+2),0)</f>
        <v>0.6838</v>
      </c>
      <c r="K16" s="138">
        <v>125</v>
      </c>
      <c r="L16" s="138">
        <v>70</v>
      </c>
      <c r="M16" s="138">
        <v>145</v>
      </c>
      <c r="N16" s="127">
        <f>SUM(K16:M16)</f>
        <v>340</v>
      </c>
      <c r="O16" s="130">
        <f>SUM(N16*J16)</f>
        <v>232.492</v>
      </c>
      <c r="P16" s="136"/>
      <c r="Q16" s="136"/>
      <c r="R16" s="136"/>
      <c r="S16" s="136"/>
    </row>
    <row r="17" spans="1:19" s="131" customFormat="1" ht="39.75" customHeight="1">
      <c r="A17" s="134">
        <v>870514</v>
      </c>
      <c r="B17" s="135"/>
      <c r="C17" s="142"/>
      <c r="D17" s="245" t="s">
        <v>103</v>
      </c>
      <c r="E17" s="123"/>
      <c r="F17" s="143"/>
      <c r="G17" s="143"/>
      <c r="H17" s="144"/>
      <c r="I17" s="138">
        <v>67</v>
      </c>
      <c r="J17" s="45">
        <f>IF(I17&lt;&gt;0,VLOOKUP(INT(I17),Wilksmen,(I17-INT(I17))*10+2),0)</f>
        <v>0.7756</v>
      </c>
      <c r="K17" s="138">
        <v>87.5</v>
      </c>
      <c r="L17" s="138">
        <v>67.5</v>
      </c>
      <c r="M17" s="138">
        <v>120</v>
      </c>
      <c r="N17" s="127">
        <f>SUM(K17:M17)</f>
        <v>275</v>
      </c>
      <c r="O17" s="130">
        <f>SUM(N17*J17)</f>
        <v>213.29</v>
      </c>
      <c r="P17" s="136"/>
      <c r="Q17" s="136"/>
      <c r="R17" s="136"/>
      <c r="S17" s="136"/>
    </row>
    <row r="18" spans="1:19" s="131" customFormat="1" ht="39.75" customHeight="1">
      <c r="A18" s="132"/>
      <c r="B18" s="123"/>
      <c r="C18" s="133"/>
      <c r="D18" s="245"/>
      <c r="E18" s="135"/>
      <c r="F18" s="136"/>
      <c r="G18" s="136"/>
      <c r="H18" s="137"/>
      <c r="I18" s="138"/>
      <c r="J18" s="45">
        <f>IF(I18&lt;&gt;0,VLOOKUP(INT(I18),Wilksmen,(I18-INT(I18))*10+2),0)</f>
        <v>0</v>
      </c>
      <c r="K18" s="138"/>
      <c r="L18" s="138"/>
      <c r="M18" s="138"/>
      <c r="N18" s="127">
        <f>SUM(K18:M18)</f>
        <v>0</v>
      </c>
      <c r="O18" s="130">
        <f>SUM(N18*J18)</f>
        <v>0</v>
      </c>
      <c r="P18" s="136"/>
      <c r="Q18" s="136"/>
      <c r="R18" s="136"/>
      <c r="S18" s="136"/>
    </row>
    <row r="19" spans="1:19" s="131" customFormat="1" ht="39.75" customHeight="1">
      <c r="A19" s="134"/>
      <c r="B19" s="135"/>
      <c r="C19" s="142"/>
      <c r="D19" s="245"/>
      <c r="E19" s="135"/>
      <c r="F19" s="143"/>
      <c r="G19" s="143"/>
      <c r="H19" s="144"/>
      <c r="I19" s="138"/>
      <c r="J19" s="45">
        <f>IF(I19&lt;&gt;0,VLOOKUP(INT(I19),Wilksmen,(I19-INT(I19))*10+2),0)</f>
        <v>0</v>
      </c>
      <c r="K19" s="138"/>
      <c r="L19" s="138"/>
      <c r="M19" s="138"/>
      <c r="N19" s="127">
        <f>SUM(K19:M19)</f>
        <v>0</v>
      </c>
      <c r="O19" s="151">
        <f>SUM(N19*J19)</f>
        <v>0</v>
      </c>
      <c r="P19" s="136"/>
      <c r="Q19" s="136"/>
      <c r="R19" s="136"/>
      <c r="S19" s="136"/>
    </row>
    <row r="20" spans="1:19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152"/>
      <c r="P20" s="67"/>
      <c r="Q20" s="67"/>
      <c r="R20" s="67"/>
      <c r="S20" s="67"/>
    </row>
    <row r="21" spans="1:19" s="39" customFormat="1" ht="24.75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148"/>
      <c r="O21" s="147">
        <f>SUM(O15:O19)</f>
        <v>647.7684999999999</v>
      </c>
      <c r="P21" s="67"/>
      <c r="Q21" s="67"/>
      <c r="R21" s="67"/>
      <c r="S21" s="67"/>
    </row>
    <row r="22" spans="1:19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68"/>
      <c r="P22" s="67"/>
      <c r="Q22" s="67"/>
      <c r="R22" s="67"/>
      <c r="S22" s="67"/>
    </row>
    <row r="23" spans="1:19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119" t="s">
        <v>61</v>
      </c>
      <c r="N23" s="250">
        <v>87013</v>
      </c>
      <c r="R23" s="67"/>
      <c r="S23" s="67"/>
    </row>
    <row r="24" spans="1:19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8"/>
      <c r="P24" s="67"/>
      <c r="Q24" s="67"/>
      <c r="R24" s="67"/>
      <c r="S24" s="67"/>
    </row>
    <row r="25" spans="1:19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8"/>
      <c r="P25" s="67"/>
      <c r="Q25" s="67"/>
      <c r="R25" s="67"/>
      <c r="S25" s="67"/>
    </row>
    <row r="26" spans="1:19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8"/>
      <c r="P26" s="67"/>
      <c r="Q26" s="67"/>
      <c r="R26" s="67"/>
      <c r="S26" s="67"/>
    </row>
    <row r="27" spans="1:19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8"/>
      <c r="P27" s="67"/>
      <c r="Q27" s="67"/>
      <c r="R27" s="67"/>
      <c r="S27" s="67"/>
    </row>
    <row r="28" spans="1:19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8"/>
      <c r="P28" s="67"/>
      <c r="Q28" s="67"/>
      <c r="R28" s="67"/>
      <c r="S28" s="67"/>
    </row>
    <row r="29" spans="1:19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8"/>
      <c r="P29" s="67"/>
      <c r="Q29" s="67"/>
      <c r="R29" s="67"/>
      <c r="S29" s="67"/>
    </row>
    <row r="30" spans="1:19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8"/>
      <c r="P30" s="67"/>
      <c r="Q30" s="67"/>
      <c r="R30" s="67"/>
      <c r="S30" s="67"/>
    </row>
    <row r="31" spans="1:22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41"/>
      <c r="P31" s="39"/>
      <c r="Q31" s="39"/>
      <c r="R31" s="39"/>
      <c r="S31" s="39"/>
      <c r="T31" s="39"/>
      <c r="U31" s="39"/>
      <c r="V31" s="39"/>
    </row>
    <row r="32" spans="1:19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1"/>
      <c r="P32" s="64"/>
      <c r="Q32" s="64"/>
      <c r="R32" s="64"/>
      <c r="S32" s="64"/>
    </row>
    <row r="33" spans="1:19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102"/>
      <c r="Q33" s="101"/>
      <c r="R33" s="64"/>
      <c r="S33" s="64"/>
    </row>
    <row r="34" spans="1:19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100"/>
      <c r="P34" s="82"/>
      <c r="Q34" s="101"/>
      <c r="R34" s="64"/>
      <c r="S34" s="64"/>
    </row>
    <row r="35" spans="1:19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100"/>
      <c r="P35" s="82"/>
      <c r="Q35" s="101"/>
      <c r="R35" s="64"/>
      <c r="S35" s="64"/>
    </row>
    <row r="36" spans="1:19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100"/>
      <c r="P36" s="82"/>
      <c r="Q36" s="101"/>
      <c r="R36" s="64"/>
      <c r="S36" s="64"/>
    </row>
    <row r="37" spans="1:19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101"/>
      <c r="R37" s="64"/>
      <c r="S37" s="64"/>
    </row>
    <row r="38" spans="1:19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40"/>
      <c r="O38" s="100"/>
      <c r="P38" s="82"/>
      <c r="Q38" s="101"/>
      <c r="R38" s="64"/>
      <c r="S38" s="64"/>
    </row>
    <row r="39" spans="1:19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40"/>
      <c r="O39" s="63"/>
      <c r="P39" s="75"/>
      <c r="Q39" s="41"/>
      <c r="R39" s="39"/>
      <c r="S39" s="39"/>
    </row>
    <row r="40" spans="1:19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41"/>
      <c r="P40" s="39"/>
      <c r="Q40" s="39"/>
      <c r="R40" s="39"/>
      <c r="S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workbookViewId="0" topLeftCell="A1">
      <selection activeCell="I19" sqref="I19"/>
    </sheetView>
  </sheetViews>
  <sheetFormatPr defaultColWidth="9.140625" defaultRowHeight="15" customHeight="1"/>
  <cols>
    <col min="1" max="1" width="10.8515625" style="1" customWidth="1"/>
    <col min="2" max="2" width="7.00390625" style="1" customWidth="1"/>
    <col min="3" max="3" width="3.28125" style="1" customWidth="1"/>
    <col min="4" max="4" width="21.8515625" style="1" customWidth="1"/>
    <col min="5" max="5" width="13.710937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9.57421875" style="4" customWidth="1"/>
    <col min="11" max="11" width="9.421875" style="1" customWidth="1"/>
    <col min="12" max="12" width="8.8515625" style="1" customWidth="1"/>
    <col min="13" max="13" width="9.140625" style="1" customWidth="1"/>
    <col min="14" max="15" width="0.85546875" style="2" customWidth="1"/>
    <col min="16" max="16" width="13.57421875" style="2" customWidth="1"/>
    <col min="17" max="17" width="15.8515625" style="3" customWidth="1"/>
    <col min="18" max="18" width="7.421875" style="1" customWidth="1"/>
    <col min="19" max="19" width="6.7109375" style="1" customWidth="1"/>
    <col min="20" max="20" width="5.00390625" style="1" customWidth="1"/>
    <col min="21" max="21" width="5.57421875" style="1" customWidth="1"/>
    <col min="22" max="16384" width="9.140625" style="1" customWidth="1"/>
  </cols>
  <sheetData>
    <row r="1" spans="1:21" ht="15" customHeight="1">
      <c r="A1" s="39"/>
      <c r="B1" s="39"/>
      <c r="C1" s="39"/>
      <c r="D1" s="39"/>
      <c r="E1" s="39"/>
      <c r="F1" s="39"/>
      <c r="G1" s="39"/>
      <c r="H1" s="39"/>
      <c r="I1" s="39"/>
      <c r="J1" s="75"/>
      <c r="K1" s="39"/>
      <c r="L1" s="39"/>
      <c r="M1" s="39"/>
      <c r="N1" s="63"/>
      <c r="O1" s="63"/>
      <c r="P1" s="63"/>
      <c r="Q1" s="41"/>
      <c r="R1" s="39"/>
      <c r="S1" s="39"/>
      <c r="T1" s="39"/>
      <c r="U1" s="39"/>
    </row>
    <row r="2" spans="1:21" ht="15" customHeight="1">
      <c r="A2" s="39"/>
      <c r="B2" s="39"/>
      <c r="C2" s="39"/>
      <c r="D2" s="39"/>
      <c r="E2" s="39"/>
      <c r="F2" s="39"/>
      <c r="G2" s="39"/>
      <c r="H2" s="39"/>
      <c r="I2" s="39"/>
      <c r="J2" s="75"/>
      <c r="K2" s="39"/>
      <c r="L2" s="39"/>
      <c r="M2" s="39"/>
      <c r="N2" s="63"/>
      <c r="O2" s="63"/>
      <c r="P2" s="63"/>
      <c r="Q2" s="41"/>
      <c r="R2" s="39"/>
      <c r="S2" s="39"/>
      <c r="T2" s="39"/>
      <c r="U2" s="39"/>
    </row>
    <row r="3" spans="1:21" s="5" customFormat="1" ht="18.75" customHeight="1">
      <c r="A3" s="64"/>
      <c r="B3" s="64"/>
      <c r="C3" s="83" t="s">
        <v>99</v>
      </c>
      <c r="D3" s="84" t="s">
        <v>37</v>
      </c>
      <c r="E3" s="9"/>
      <c r="F3" s="9"/>
      <c r="G3" s="9"/>
      <c r="H3" s="9"/>
      <c r="I3" s="146" t="s">
        <v>38</v>
      </c>
      <c r="J3" s="108"/>
      <c r="K3" s="9"/>
      <c r="L3" s="9"/>
      <c r="M3" s="9"/>
      <c r="N3" s="40"/>
      <c r="P3" s="145" t="s">
        <v>39</v>
      </c>
      <c r="Q3" s="9"/>
      <c r="R3" s="9"/>
      <c r="S3" s="9"/>
      <c r="T3" s="9"/>
      <c r="U3" s="9"/>
    </row>
    <row r="4" spans="1:21" s="5" customFormat="1" ht="18.75" customHeight="1">
      <c r="A4" s="9"/>
      <c r="B4" s="9"/>
      <c r="C4" s="83"/>
      <c r="D4" s="84" t="s">
        <v>40</v>
      </c>
      <c r="E4" s="9"/>
      <c r="F4" s="9"/>
      <c r="G4" s="9"/>
      <c r="H4" s="9"/>
      <c r="J4" s="108"/>
      <c r="K4" s="9"/>
      <c r="L4" s="9"/>
      <c r="M4" s="9"/>
      <c r="N4" s="40"/>
      <c r="P4" s="40" t="s">
        <v>41</v>
      </c>
      <c r="Q4" s="9"/>
      <c r="R4" s="9"/>
      <c r="S4" s="9"/>
      <c r="T4" s="9"/>
      <c r="U4" s="9"/>
    </row>
    <row r="5" spans="1:21" s="5" customFormat="1" ht="18.75" customHeight="1">
      <c r="A5" s="9"/>
      <c r="B5" s="9"/>
      <c r="C5" s="83"/>
      <c r="D5" s="84" t="s">
        <v>42</v>
      </c>
      <c r="E5" s="9"/>
      <c r="F5" s="9"/>
      <c r="G5" s="9"/>
      <c r="H5" s="9"/>
      <c r="I5" s="146" t="s">
        <v>2</v>
      </c>
      <c r="J5" s="108"/>
      <c r="K5" s="9"/>
      <c r="L5" s="9"/>
      <c r="M5" s="9"/>
      <c r="N5" s="40"/>
      <c r="P5" s="40" t="s">
        <v>43</v>
      </c>
      <c r="Q5" s="9"/>
      <c r="R5" s="9"/>
      <c r="S5" s="9"/>
      <c r="T5" s="9"/>
      <c r="U5" s="9"/>
    </row>
    <row r="6" spans="1:21" s="5" customFormat="1" ht="18.75" customHeight="1">
      <c r="A6" s="9"/>
      <c r="B6" s="9"/>
      <c r="C6" s="83"/>
      <c r="D6" s="84" t="s">
        <v>44</v>
      </c>
      <c r="E6" s="9"/>
      <c r="F6" s="9"/>
      <c r="G6" s="9"/>
      <c r="H6" s="9"/>
      <c r="I6" s="60"/>
      <c r="J6" s="108"/>
      <c r="K6" s="9"/>
      <c r="L6" s="9"/>
      <c r="M6" s="9"/>
      <c r="N6" s="40"/>
      <c r="P6" s="40" t="s">
        <v>45</v>
      </c>
      <c r="Q6" s="9"/>
      <c r="R6" s="9"/>
      <c r="S6" s="9"/>
      <c r="T6" s="9"/>
      <c r="U6" s="9"/>
    </row>
    <row r="7" spans="1:21" s="5" customFormat="1" ht="18.75" customHeight="1">
      <c r="A7" s="9"/>
      <c r="B7" s="9"/>
      <c r="C7" s="83"/>
      <c r="D7" s="84" t="s">
        <v>46</v>
      </c>
      <c r="E7" s="9"/>
      <c r="F7" s="9"/>
      <c r="G7" s="9"/>
      <c r="H7" s="9"/>
      <c r="I7" s="9"/>
      <c r="J7" s="82"/>
      <c r="K7" s="9"/>
      <c r="L7" s="9"/>
      <c r="M7" s="9"/>
      <c r="N7" s="40"/>
      <c r="O7" s="40"/>
      <c r="P7" s="56"/>
      <c r="Q7" s="9"/>
      <c r="R7" s="9"/>
      <c r="S7" s="9"/>
      <c r="T7" s="9"/>
      <c r="U7" s="9"/>
    </row>
    <row r="8" spans="1:21" s="5" customFormat="1" ht="18.75" customHeight="1">
      <c r="A8" s="9"/>
      <c r="B8" s="9"/>
      <c r="C8" s="9"/>
      <c r="D8" s="9"/>
      <c r="E8" s="9"/>
      <c r="F8" s="9"/>
      <c r="G8" s="9"/>
      <c r="H8" s="9"/>
      <c r="I8" s="9"/>
      <c r="J8" s="82"/>
      <c r="K8" s="9"/>
      <c r="L8" s="9"/>
      <c r="M8" s="9"/>
      <c r="N8" s="40"/>
      <c r="O8" s="40"/>
      <c r="P8" s="56"/>
      <c r="Q8" s="9"/>
      <c r="R8" s="9"/>
      <c r="S8" s="9"/>
      <c r="T8" s="9"/>
      <c r="U8" s="9"/>
    </row>
    <row r="9" spans="1:21" s="5" customFormat="1" ht="16.5" customHeight="1">
      <c r="A9" s="9"/>
      <c r="B9" s="9"/>
      <c r="C9" s="9"/>
      <c r="D9" s="9"/>
      <c r="E9" s="9"/>
      <c r="F9" s="9"/>
      <c r="G9" s="9"/>
      <c r="H9" s="9"/>
      <c r="I9" s="9"/>
      <c r="J9" s="82"/>
      <c r="K9" s="9"/>
      <c r="L9" s="9"/>
      <c r="M9" s="9"/>
      <c r="N9" s="56"/>
      <c r="O9" s="56"/>
      <c r="P9" s="56"/>
      <c r="Q9" s="9"/>
      <c r="R9" s="9"/>
      <c r="S9" s="9"/>
      <c r="T9" s="9"/>
      <c r="U9" s="9"/>
    </row>
    <row r="10" spans="2:17" s="5" customFormat="1" ht="16.5" customHeight="1">
      <c r="B10" s="117" t="s">
        <v>12</v>
      </c>
      <c r="C10" s="8"/>
      <c r="D10" s="8" t="s">
        <v>73</v>
      </c>
      <c r="E10" s="8"/>
      <c r="F10" s="9"/>
      <c r="G10" s="117" t="s">
        <v>47</v>
      </c>
      <c r="H10" s="8"/>
      <c r="I10" s="226">
        <v>2</v>
      </c>
      <c r="K10" s="117" t="s">
        <v>48</v>
      </c>
      <c r="L10" s="8" t="s">
        <v>80</v>
      </c>
      <c r="M10" s="8"/>
      <c r="N10" s="7"/>
      <c r="P10" s="117" t="s">
        <v>49</v>
      </c>
      <c r="Q10" s="10" t="s">
        <v>98</v>
      </c>
    </row>
    <row r="11" spans="1:21" s="5" customFormat="1" ht="16.5" customHeight="1">
      <c r="A11" s="9"/>
      <c r="B11" s="9"/>
      <c r="C11" s="9"/>
      <c r="E11" s="9"/>
      <c r="F11" s="61"/>
      <c r="G11" s="9"/>
      <c r="H11" s="61"/>
      <c r="I11" s="9"/>
      <c r="J11" s="82"/>
      <c r="K11" s="56"/>
      <c r="L11" s="9"/>
      <c r="M11" s="61"/>
      <c r="N11" s="9"/>
      <c r="O11" s="9"/>
      <c r="P11" s="56"/>
      <c r="Q11" s="9"/>
      <c r="R11" s="9"/>
      <c r="S11" s="9"/>
      <c r="T11" s="9"/>
      <c r="U11" s="9"/>
    </row>
    <row r="12" spans="10:20" s="5" customFormat="1" ht="16.5" customHeight="1" thickBot="1">
      <c r="J12" s="29"/>
      <c r="N12" s="56"/>
      <c r="O12" s="56"/>
      <c r="P12" s="7"/>
      <c r="T12" s="9"/>
    </row>
    <row r="13" spans="1:21" ht="19.5" customHeight="1">
      <c r="A13" s="85" t="s">
        <v>50</v>
      </c>
      <c r="B13" s="86"/>
      <c r="C13" s="87"/>
      <c r="D13" s="88" t="s">
        <v>11</v>
      </c>
      <c r="E13" s="86"/>
      <c r="F13" s="89"/>
      <c r="G13" s="86"/>
      <c r="H13" s="90"/>
      <c r="I13" s="91" t="s">
        <v>51</v>
      </c>
      <c r="J13" s="112" t="s">
        <v>52</v>
      </c>
      <c r="K13" s="115" t="s">
        <v>53</v>
      </c>
      <c r="L13" s="115" t="s">
        <v>54</v>
      </c>
      <c r="M13" s="113" t="s">
        <v>55</v>
      </c>
      <c r="N13" s="114"/>
      <c r="O13" s="115" t="s">
        <v>13</v>
      </c>
      <c r="P13" s="115" t="s">
        <v>56</v>
      </c>
      <c r="Q13" s="116" t="s">
        <v>57</v>
      </c>
      <c r="R13" s="106"/>
      <c r="S13" s="106"/>
      <c r="T13" s="39"/>
      <c r="U13" s="39"/>
    </row>
    <row r="14" spans="1:17" s="39" customFormat="1" ht="19.5" customHeight="1" thickBot="1">
      <c r="A14" s="92"/>
      <c r="B14" s="93"/>
      <c r="C14" s="94"/>
      <c r="D14" s="95"/>
      <c r="E14" s="93"/>
      <c r="F14" s="93"/>
      <c r="G14" s="93"/>
      <c r="H14" s="94"/>
      <c r="I14" s="96" t="s">
        <v>58</v>
      </c>
      <c r="J14" s="109"/>
      <c r="K14" s="96"/>
      <c r="L14" s="96"/>
      <c r="M14" s="94"/>
      <c r="N14" s="97"/>
      <c r="O14" s="96"/>
      <c r="P14" s="98"/>
      <c r="Q14" s="107"/>
    </row>
    <row r="15" spans="1:21" s="131" customFormat="1" ht="39.75" customHeight="1">
      <c r="A15" s="120">
        <v>570811</v>
      </c>
      <c r="B15" s="121"/>
      <c r="C15" s="122"/>
      <c r="D15" s="248" t="s">
        <v>104</v>
      </c>
      <c r="E15" s="123"/>
      <c r="F15" s="121"/>
      <c r="G15" s="124"/>
      <c r="H15" s="125"/>
      <c r="I15" s="126">
        <v>121.9</v>
      </c>
      <c r="J15" s="45">
        <f>IF(I15&lt;&gt;0,VLOOKUP(INT(I15),Wilksmen,(I15-INT(I15))*10+2),0)</f>
        <v>0.5729</v>
      </c>
      <c r="K15" s="126">
        <v>155</v>
      </c>
      <c r="L15" s="126">
        <v>162.5</v>
      </c>
      <c r="M15" s="126">
        <v>-170</v>
      </c>
      <c r="N15" s="127">
        <f>MAX(K15,L15,M15)</f>
        <v>162.5</v>
      </c>
      <c r="O15" s="128">
        <f>IF(N15&lt;0,0,N15)</f>
        <v>162.5</v>
      </c>
      <c r="P15" s="129">
        <f>SUM(O15)</f>
        <v>162.5</v>
      </c>
      <c r="Q15" s="130">
        <f>SUM(P15*J15)</f>
        <v>93.09625</v>
      </c>
      <c r="R15" s="123"/>
      <c r="S15" s="123"/>
      <c r="T15" s="123"/>
      <c r="U15" s="123"/>
    </row>
    <row r="16" spans="1:21" s="131" customFormat="1" ht="39.75" customHeight="1">
      <c r="A16" s="132">
        <v>590529</v>
      </c>
      <c r="B16" s="123"/>
      <c r="C16" s="133"/>
      <c r="D16" s="249" t="s">
        <v>112</v>
      </c>
      <c r="E16" s="135"/>
      <c r="F16" s="136"/>
      <c r="G16" s="136"/>
      <c r="H16" s="137"/>
      <c r="I16" s="138">
        <v>82.2</v>
      </c>
      <c r="J16" s="45">
        <f>IF(I16&lt;&gt;0,VLOOKUP(INT(I16),Wilksmen,(I16-INT(I16))*10+2),0)</f>
        <v>0.6714</v>
      </c>
      <c r="K16" s="138">
        <v>140</v>
      </c>
      <c r="L16" s="138">
        <v>160</v>
      </c>
      <c r="M16" s="138">
        <v>-167.5</v>
      </c>
      <c r="N16" s="139">
        <f>MAX(K16,L16,M16)</f>
        <v>160</v>
      </c>
      <c r="O16" s="140">
        <f>IF(N16&lt;0,0,N16)</f>
        <v>160</v>
      </c>
      <c r="P16" s="141">
        <f>SUM(O16)</f>
        <v>160</v>
      </c>
      <c r="Q16" s="130">
        <f>SUM(P16*J16)</f>
        <v>107.424</v>
      </c>
      <c r="R16" s="136"/>
      <c r="S16" s="136"/>
      <c r="T16" s="136"/>
      <c r="U16" s="136"/>
    </row>
    <row r="17" spans="1:21" s="131" customFormat="1" ht="39.75" customHeight="1">
      <c r="A17" s="134">
        <v>610602</v>
      </c>
      <c r="B17" s="135"/>
      <c r="C17" s="142"/>
      <c r="D17" s="249" t="s">
        <v>113</v>
      </c>
      <c r="E17" s="135"/>
      <c r="F17" s="143"/>
      <c r="G17" s="143"/>
      <c r="H17" s="144"/>
      <c r="I17" s="138">
        <v>105.9</v>
      </c>
      <c r="J17" s="45">
        <f>IF(I17&lt;&gt;0,VLOOKUP(INT(I17),Wilksmen,(I17-INT(I17))*10+2),0)</f>
        <v>0.5958</v>
      </c>
      <c r="K17" s="138">
        <v>145</v>
      </c>
      <c r="L17" s="138">
        <v>157.5</v>
      </c>
      <c r="M17" s="138">
        <v>-162.5</v>
      </c>
      <c r="N17" s="139">
        <f>MAX(K17,L17,M17)</f>
        <v>157.5</v>
      </c>
      <c r="O17" s="140">
        <f>IF(N17&lt;0,0,N17)</f>
        <v>157.5</v>
      </c>
      <c r="P17" s="141">
        <f>SUM(O17)</f>
        <v>157.5</v>
      </c>
      <c r="Q17" s="130">
        <f>SUM(P17*J17)</f>
        <v>93.8385</v>
      </c>
      <c r="R17" s="136"/>
      <c r="S17" s="136"/>
      <c r="T17" s="136"/>
      <c r="U17" s="136"/>
    </row>
    <row r="18" spans="1:21" s="131" customFormat="1" ht="39.75" customHeight="1">
      <c r="A18" s="120">
        <v>651110</v>
      </c>
      <c r="B18" s="121"/>
      <c r="C18" s="122"/>
      <c r="D18" s="246" t="s">
        <v>110</v>
      </c>
      <c r="E18" s="123"/>
      <c r="F18" s="121"/>
      <c r="G18" s="124"/>
      <c r="H18" s="125"/>
      <c r="I18" s="126">
        <v>92.1</v>
      </c>
      <c r="J18" s="45">
        <f>IF(I18&lt;&gt;0,VLOOKUP(INT(I18),Wilksmen,(I18-INT(I18))*10+2),0)</f>
        <v>0.6311</v>
      </c>
      <c r="K18" s="138">
        <v>150</v>
      </c>
      <c r="L18" s="138">
        <v>157.5</v>
      </c>
      <c r="M18" s="138">
        <v>-162.5</v>
      </c>
      <c r="N18" s="139">
        <f>MAX(K18,L18,M18)</f>
        <v>157.5</v>
      </c>
      <c r="O18" s="140">
        <f>IF(N18&lt;0,0,N18)</f>
        <v>157.5</v>
      </c>
      <c r="P18" s="141">
        <f>SUM(O18)</f>
        <v>157.5</v>
      </c>
      <c r="Q18" s="130">
        <f>SUM(P18*J18)</f>
        <v>99.39825</v>
      </c>
      <c r="R18" s="136"/>
      <c r="S18" s="136"/>
      <c r="T18" s="136"/>
      <c r="U18" s="136"/>
    </row>
    <row r="19" spans="1:21" s="131" customFormat="1" ht="39.75" customHeight="1">
      <c r="A19" s="132">
        <v>780827</v>
      </c>
      <c r="B19" s="123"/>
      <c r="C19" s="133"/>
      <c r="D19" s="245" t="s">
        <v>111</v>
      </c>
      <c r="E19" s="135"/>
      <c r="F19" s="143"/>
      <c r="G19" s="143"/>
      <c r="H19" s="144"/>
      <c r="I19" s="138">
        <v>90.6</v>
      </c>
      <c r="J19" s="45">
        <f>IF(I19&lt;&gt;0,VLOOKUP(INT(I19),Wilksmen,(I19-INT(I19))*10+2),0)</f>
        <v>0.6363</v>
      </c>
      <c r="K19" s="138">
        <v>170</v>
      </c>
      <c r="L19" s="138">
        <v>-180</v>
      </c>
      <c r="M19" s="138"/>
      <c r="N19" s="139">
        <f>MAX(K19,L19,M19)</f>
        <v>170</v>
      </c>
      <c r="O19" s="140">
        <f>IF(N19&lt;0,0,N19)</f>
        <v>170</v>
      </c>
      <c r="P19" s="139">
        <f>SUM(O19)</f>
        <v>170</v>
      </c>
      <c r="Q19" s="151">
        <f>SUM(P19*J19)</f>
        <v>108.17099999999999</v>
      </c>
      <c r="R19" s="136"/>
      <c r="S19" s="136"/>
      <c r="T19" s="136"/>
      <c r="U19" s="136"/>
    </row>
    <row r="20" spans="1:21" s="39" customFormat="1" ht="18" customHeight="1">
      <c r="A20" s="62"/>
      <c r="B20" s="62"/>
      <c r="C20" s="62"/>
      <c r="D20" s="62"/>
      <c r="E20" s="62"/>
      <c r="F20" s="67"/>
      <c r="G20" s="67"/>
      <c r="H20" s="67"/>
      <c r="I20" s="67"/>
      <c r="J20" s="70"/>
      <c r="K20" s="67"/>
      <c r="L20" s="67"/>
      <c r="M20" s="67"/>
      <c r="N20" s="69"/>
      <c r="O20" s="69"/>
      <c r="P20" s="69"/>
      <c r="Q20" s="152"/>
      <c r="R20" s="67"/>
      <c r="S20" s="67"/>
      <c r="T20" s="67"/>
      <c r="U20" s="67"/>
    </row>
    <row r="21" spans="1:21" s="39" customFormat="1" ht="18" customHeight="1">
      <c r="A21" s="62"/>
      <c r="B21" s="62"/>
      <c r="C21" s="62"/>
      <c r="D21" s="62"/>
      <c r="E21" s="62"/>
      <c r="F21" s="67"/>
      <c r="G21" s="67"/>
      <c r="H21" s="67"/>
      <c r="I21" s="67"/>
      <c r="J21" s="70"/>
      <c r="K21" s="67"/>
      <c r="L21" s="67"/>
      <c r="M21" s="150" t="s">
        <v>59</v>
      </c>
      <c r="N21" s="74"/>
      <c r="O21" s="153"/>
      <c r="P21" s="148"/>
      <c r="Q21" s="147">
        <f>SUM(Q15:Q19)</f>
        <v>501.928</v>
      </c>
      <c r="R21" s="67"/>
      <c r="S21" s="67"/>
      <c r="T21" s="67"/>
      <c r="U21" s="67"/>
    </row>
    <row r="22" spans="1:21" s="39" customFormat="1" ht="18" customHeight="1">
      <c r="A22" s="62"/>
      <c r="B22" s="62"/>
      <c r="C22" s="62"/>
      <c r="D22" s="62"/>
      <c r="E22" s="62"/>
      <c r="F22" s="67"/>
      <c r="G22" s="67"/>
      <c r="H22" s="67"/>
      <c r="I22" s="67"/>
      <c r="J22" s="70"/>
      <c r="K22" s="67"/>
      <c r="L22" s="67"/>
      <c r="M22" s="67"/>
      <c r="N22" s="69"/>
      <c r="O22" s="149"/>
      <c r="P22" s="69"/>
      <c r="Q22" s="68"/>
      <c r="R22" s="67"/>
      <c r="S22" s="67"/>
      <c r="T22" s="67"/>
      <c r="U22" s="67"/>
    </row>
    <row r="23" spans="1:21" s="39" customFormat="1" ht="18" customHeight="1">
      <c r="A23" s="62"/>
      <c r="B23" s="47" t="s">
        <v>60</v>
      </c>
      <c r="C23" s="51"/>
      <c r="D23" s="18"/>
      <c r="E23" s="51"/>
      <c r="F23" s="73"/>
      <c r="G23" s="73"/>
      <c r="H23" s="67"/>
      <c r="I23" s="73" t="s">
        <v>12</v>
      </c>
      <c r="J23" s="118" t="s">
        <v>114</v>
      </c>
      <c r="K23" s="73"/>
      <c r="L23" s="73"/>
      <c r="M23" s="67"/>
      <c r="N23" s="69"/>
      <c r="P23" s="119" t="s">
        <v>61</v>
      </c>
      <c r="Q23" s="250">
        <v>87013</v>
      </c>
      <c r="R23" s="67"/>
      <c r="S23" s="67"/>
      <c r="T23" s="67"/>
      <c r="U23" s="67"/>
    </row>
    <row r="24" spans="1:21" s="39" customFormat="1" ht="18" customHeight="1">
      <c r="A24" s="62"/>
      <c r="B24" s="62"/>
      <c r="C24" s="62"/>
      <c r="D24" s="62"/>
      <c r="E24" s="62"/>
      <c r="F24" s="67"/>
      <c r="G24" s="67"/>
      <c r="H24" s="67"/>
      <c r="I24" s="67"/>
      <c r="J24" s="70"/>
      <c r="K24" s="67"/>
      <c r="L24" s="67"/>
      <c r="M24" s="67"/>
      <c r="N24" s="69"/>
      <c r="O24" s="69"/>
      <c r="P24" s="69"/>
      <c r="Q24" s="68"/>
      <c r="R24" s="67"/>
      <c r="S24" s="67"/>
      <c r="T24" s="67"/>
      <c r="U24" s="67"/>
    </row>
    <row r="25" spans="1:21" s="39" customFormat="1" ht="18" customHeight="1">
      <c r="A25" s="62"/>
      <c r="B25" s="62"/>
      <c r="C25" s="62"/>
      <c r="D25" s="62"/>
      <c r="E25" s="62"/>
      <c r="F25" s="67"/>
      <c r="G25" s="67"/>
      <c r="H25" s="67"/>
      <c r="I25" s="67"/>
      <c r="J25" s="70"/>
      <c r="K25" s="67"/>
      <c r="L25" s="67"/>
      <c r="M25" s="67"/>
      <c r="N25" s="69"/>
      <c r="O25" s="69"/>
      <c r="P25" s="69"/>
      <c r="Q25" s="68"/>
      <c r="R25" s="67"/>
      <c r="S25" s="67"/>
      <c r="T25" s="67"/>
      <c r="U25" s="67"/>
    </row>
    <row r="26" spans="1:21" s="39" customFormat="1" ht="18" customHeight="1">
      <c r="A26" s="62"/>
      <c r="B26" s="62"/>
      <c r="C26" s="62"/>
      <c r="D26" s="62"/>
      <c r="E26" s="62"/>
      <c r="F26" s="67"/>
      <c r="G26" s="67"/>
      <c r="H26" s="67"/>
      <c r="I26" s="67"/>
      <c r="J26" s="70"/>
      <c r="K26" s="67"/>
      <c r="L26" s="67"/>
      <c r="M26" s="67"/>
      <c r="N26" s="69"/>
      <c r="O26" s="69"/>
      <c r="P26" s="69"/>
      <c r="Q26" s="68"/>
      <c r="R26" s="67"/>
      <c r="S26" s="67"/>
      <c r="T26" s="67"/>
      <c r="U26" s="67"/>
    </row>
    <row r="27" spans="1:21" s="39" customFormat="1" ht="18" customHeight="1">
      <c r="A27" s="62"/>
      <c r="B27" s="62"/>
      <c r="C27" s="62"/>
      <c r="D27" s="62"/>
      <c r="E27" s="62"/>
      <c r="F27" s="67"/>
      <c r="G27" s="67"/>
      <c r="H27" s="67"/>
      <c r="I27" s="67"/>
      <c r="J27" s="70"/>
      <c r="K27" s="67"/>
      <c r="L27" s="67"/>
      <c r="M27" s="67"/>
      <c r="N27" s="69"/>
      <c r="O27" s="69"/>
      <c r="P27" s="69"/>
      <c r="Q27" s="68"/>
      <c r="R27" s="67"/>
      <c r="S27" s="67"/>
      <c r="T27" s="67"/>
      <c r="U27" s="67"/>
    </row>
    <row r="28" spans="1:21" s="39" customFormat="1" ht="18" customHeight="1">
      <c r="A28" s="62"/>
      <c r="B28" s="62"/>
      <c r="C28" s="62"/>
      <c r="D28" s="62"/>
      <c r="E28" s="62"/>
      <c r="F28" s="67"/>
      <c r="G28" s="67"/>
      <c r="H28" s="67"/>
      <c r="I28" s="67"/>
      <c r="J28" s="70"/>
      <c r="K28" s="67"/>
      <c r="L28" s="67"/>
      <c r="M28" s="67"/>
      <c r="N28" s="69"/>
      <c r="O28" s="69"/>
      <c r="P28" s="69"/>
      <c r="Q28" s="68"/>
      <c r="R28" s="67"/>
      <c r="S28" s="67"/>
      <c r="T28" s="67"/>
      <c r="U28" s="67"/>
    </row>
    <row r="29" spans="1:21" s="39" customFormat="1" ht="18" customHeight="1">
      <c r="A29" s="62"/>
      <c r="B29" s="62"/>
      <c r="C29" s="62"/>
      <c r="D29" s="62"/>
      <c r="E29" s="62"/>
      <c r="F29" s="67"/>
      <c r="G29" s="67"/>
      <c r="H29" s="67"/>
      <c r="I29" s="67"/>
      <c r="J29" s="70"/>
      <c r="K29" s="67"/>
      <c r="L29" s="67"/>
      <c r="M29" s="67"/>
      <c r="N29" s="69"/>
      <c r="O29" s="69"/>
      <c r="P29" s="69"/>
      <c r="Q29" s="68"/>
      <c r="R29" s="67"/>
      <c r="S29" s="67"/>
      <c r="T29" s="67"/>
      <c r="U29" s="67"/>
    </row>
    <row r="30" spans="1:21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70"/>
      <c r="K30" s="67"/>
      <c r="L30" s="67"/>
      <c r="M30" s="67"/>
      <c r="N30" s="69"/>
      <c r="O30" s="69"/>
      <c r="P30" s="69"/>
      <c r="Q30" s="68"/>
      <c r="R30" s="67"/>
      <c r="S30" s="67"/>
      <c r="T30" s="67"/>
      <c r="U30" s="67"/>
    </row>
    <row r="31" spans="1:24" ht="15" customHeight="1">
      <c r="A31" s="39"/>
      <c r="B31" s="39"/>
      <c r="C31" s="39"/>
      <c r="D31" s="99"/>
      <c r="E31" s="39"/>
      <c r="F31" s="39"/>
      <c r="G31" s="39"/>
      <c r="H31" s="39"/>
      <c r="I31" s="39"/>
      <c r="J31" s="75"/>
      <c r="K31" s="39"/>
      <c r="L31" s="39"/>
      <c r="M31" s="39"/>
      <c r="N31" s="63"/>
      <c r="O31" s="63"/>
      <c r="P31" s="63"/>
      <c r="Q31" s="41"/>
      <c r="R31" s="39"/>
      <c r="S31" s="39"/>
      <c r="T31" s="39"/>
      <c r="U31" s="39"/>
      <c r="V31" s="39"/>
      <c r="W31" s="39"/>
      <c r="X31" s="39"/>
    </row>
    <row r="32" spans="1:21" s="6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82"/>
      <c r="K32" s="64"/>
      <c r="L32" s="64"/>
      <c r="M32" s="64"/>
      <c r="N32" s="100"/>
      <c r="O32" s="100"/>
      <c r="P32" s="100"/>
      <c r="Q32" s="101"/>
      <c r="R32" s="64"/>
      <c r="S32" s="64"/>
      <c r="T32" s="64"/>
      <c r="U32" s="64"/>
    </row>
    <row r="33" spans="1:21" s="6" customFormat="1" ht="15" customHeight="1">
      <c r="A33" s="64"/>
      <c r="B33" s="64"/>
      <c r="C33" s="64"/>
      <c r="D33" s="64"/>
      <c r="E33" s="64"/>
      <c r="F33" s="64"/>
      <c r="G33" s="64"/>
      <c r="H33" s="40"/>
      <c r="I33" s="64"/>
      <c r="J33" s="82"/>
      <c r="K33" s="64"/>
      <c r="L33" s="64"/>
      <c r="M33" s="102"/>
      <c r="N33" s="64"/>
      <c r="O33" s="64"/>
      <c r="P33" s="64"/>
      <c r="Q33" s="64"/>
      <c r="R33" s="102"/>
      <c r="S33" s="101"/>
      <c r="T33" s="64"/>
      <c r="U33" s="64"/>
    </row>
    <row r="34" spans="1:21" s="6" customFormat="1" ht="15" customHeight="1">
      <c r="A34" s="64"/>
      <c r="B34" s="64"/>
      <c r="C34" s="64"/>
      <c r="D34" s="64"/>
      <c r="E34" s="64"/>
      <c r="F34" s="64"/>
      <c r="G34" s="64"/>
      <c r="H34" s="40"/>
      <c r="I34" s="64"/>
      <c r="J34" s="82"/>
      <c r="K34" s="64"/>
      <c r="L34" s="64"/>
      <c r="M34" s="100"/>
      <c r="N34" s="64"/>
      <c r="O34" s="64"/>
      <c r="P34" s="64"/>
      <c r="Q34" s="100"/>
      <c r="R34" s="82"/>
      <c r="S34" s="101"/>
      <c r="T34" s="64"/>
      <c r="U34" s="64"/>
    </row>
    <row r="35" spans="1:21" s="6" customFormat="1" ht="15" customHeight="1">
      <c r="A35" s="103"/>
      <c r="B35" s="103"/>
      <c r="C35" s="103"/>
      <c r="D35" s="103"/>
      <c r="E35" s="103"/>
      <c r="F35" s="103"/>
      <c r="G35" s="103"/>
      <c r="H35" s="104"/>
      <c r="I35" s="103"/>
      <c r="J35" s="110"/>
      <c r="K35" s="64"/>
      <c r="L35" s="64"/>
      <c r="M35" s="105"/>
      <c r="N35" s="64"/>
      <c r="O35" s="64"/>
      <c r="P35" s="64"/>
      <c r="Q35" s="100"/>
      <c r="R35" s="82"/>
      <c r="S35" s="101"/>
      <c r="T35" s="64"/>
      <c r="U35" s="64"/>
    </row>
    <row r="36" spans="1:21" s="6" customFormat="1" ht="15" customHeight="1">
      <c r="A36" s="64"/>
      <c r="B36" s="64"/>
      <c r="C36" s="64"/>
      <c r="D36" s="64"/>
      <c r="E36" s="64"/>
      <c r="F36" s="64"/>
      <c r="G36" s="64"/>
      <c r="H36" s="40"/>
      <c r="I36" s="64"/>
      <c r="J36" s="82"/>
      <c r="K36" s="64"/>
      <c r="L36" s="64"/>
      <c r="M36" s="100"/>
      <c r="N36" s="64"/>
      <c r="O36" s="64"/>
      <c r="P36" s="64"/>
      <c r="Q36" s="100"/>
      <c r="R36" s="82"/>
      <c r="S36" s="101"/>
      <c r="T36" s="64"/>
      <c r="U36" s="64"/>
    </row>
    <row r="37" spans="1:21" s="6" customFormat="1" ht="15" customHeight="1">
      <c r="A37" s="64"/>
      <c r="B37" s="64"/>
      <c r="C37" s="64"/>
      <c r="D37" s="64"/>
      <c r="E37" s="64"/>
      <c r="F37" s="64"/>
      <c r="G37" s="64"/>
      <c r="H37" s="40"/>
      <c r="I37" s="64"/>
      <c r="J37" s="82"/>
      <c r="K37" s="64"/>
      <c r="L37" s="64"/>
      <c r="M37" s="64"/>
      <c r="N37" s="64"/>
      <c r="O37" s="64"/>
      <c r="P37" s="64"/>
      <c r="Q37" s="64"/>
      <c r="R37" s="64"/>
      <c r="S37" s="101"/>
      <c r="T37" s="64"/>
      <c r="U37" s="64"/>
    </row>
    <row r="38" spans="1:21" s="6" customFormat="1" ht="15" customHeight="1">
      <c r="A38" s="64"/>
      <c r="B38" s="64"/>
      <c r="C38" s="64"/>
      <c r="D38" s="64"/>
      <c r="E38" s="40"/>
      <c r="F38" s="64"/>
      <c r="G38" s="64"/>
      <c r="H38" s="64"/>
      <c r="I38" s="40"/>
      <c r="J38" s="111"/>
      <c r="K38" s="64"/>
      <c r="L38" s="100"/>
      <c r="M38" s="64"/>
      <c r="N38" s="64"/>
      <c r="O38" s="64"/>
      <c r="P38" s="40"/>
      <c r="Q38" s="100"/>
      <c r="R38" s="82"/>
      <c r="S38" s="101"/>
      <c r="T38" s="64"/>
      <c r="U38" s="64"/>
    </row>
    <row r="39" spans="1:21" ht="15" customHeight="1">
      <c r="A39" s="62"/>
      <c r="B39" s="62"/>
      <c r="C39" s="39"/>
      <c r="D39" s="39"/>
      <c r="E39" s="40"/>
      <c r="F39" s="62"/>
      <c r="G39" s="39"/>
      <c r="H39" s="39"/>
      <c r="I39" s="40"/>
      <c r="J39" s="111"/>
      <c r="K39" s="62"/>
      <c r="L39" s="63"/>
      <c r="M39" s="39"/>
      <c r="N39" s="39"/>
      <c r="O39" s="39"/>
      <c r="P39" s="40"/>
      <c r="Q39" s="63"/>
      <c r="R39" s="75"/>
      <c r="S39" s="41"/>
      <c r="T39" s="39"/>
      <c r="U39" s="39"/>
    </row>
    <row r="40" spans="1:2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75"/>
      <c r="K40" s="39"/>
      <c r="L40" s="39"/>
      <c r="M40" s="39"/>
      <c r="N40" s="63"/>
      <c r="O40" s="63"/>
      <c r="P40" s="63"/>
      <c r="Q40" s="41"/>
      <c r="R40" s="39"/>
      <c r="S40" s="39"/>
      <c r="T40" s="39"/>
      <c r="U40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2002-03-16T20:08:15Z</cp:lastPrinted>
  <dcterms:created xsi:type="dcterms:W3CDTF">2001-03-16T17:29:22Z</dcterms:created>
  <dcterms:modified xsi:type="dcterms:W3CDTF">2002-03-16T15:41:18Z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